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3495" windowWidth="20730" windowHeight="3510"/>
  </bookViews>
  <sheets>
    <sheet name="FY 2016-17 Interim Budget" sheetId="1" r:id="rId1"/>
  </sheets>
  <definedNames>
    <definedName name="_xlnm.Print_Titles" localSheetId="0">'FY 2016-17 Interim Budget'!$A:$E,'FY 2016-17 Interim Budget'!$1:$2</definedName>
    <definedName name="QB_COLUMN_102100" localSheetId="0" hidden="1">'FY 2016-17 Interim Budget'!$G$1</definedName>
    <definedName name="QB_COLUMN_112100" localSheetId="0" hidden="1">'FY 2016-17 Interim Budget'!$H$1</definedName>
    <definedName name="QB_COLUMN_12100" localSheetId="0" hidden="1">'FY 2016-17 Interim Budget'!$F$1</definedName>
    <definedName name="QB_COLUMN_122100" localSheetId="0" hidden="1">'FY 2016-17 Interim Budget'!$I$1</definedName>
    <definedName name="QB_COLUMN_142100" localSheetId="0" hidden="1">'FY 2016-17 Interim Budget'!$O$1</definedName>
    <definedName name="QB_COLUMN_22100" localSheetId="0" hidden="1">'FY 2016-17 Interim Budget'!$J$1</definedName>
    <definedName name="QB_COLUMN_32100" localSheetId="0" hidden="1">'FY 2016-17 Interim Budget'!$K$1</definedName>
    <definedName name="QB_COLUMN_42100" localSheetId="0" hidden="1">'FY 2016-17 Interim Budget'!$L$1</definedName>
    <definedName name="QB_COLUMN_423010" localSheetId="0" hidden="1">'FY 2016-17 Interim Budget'!$P$1</definedName>
    <definedName name="QB_COLUMN_52100" localSheetId="0" hidden="1">'FY 2016-17 Interim Budget'!$M$1</definedName>
    <definedName name="QB_COLUMN_62100" localSheetId="0" hidden="1">'FY 2016-17 Interim Budget'!$N$1</definedName>
    <definedName name="QB_COLUMN_76201" localSheetId="0" hidden="1">'FY 2016-17 Interim Budget'!$F$2</definedName>
    <definedName name="QB_COLUMN_762010" localSheetId="0" hidden="1">'FY 2016-17 Interim Budget'!$G$2</definedName>
    <definedName name="QB_COLUMN_762011" localSheetId="0" hidden="1">'FY 2016-17 Interim Budget'!$H$2</definedName>
    <definedName name="QB_COLUMN_762012" localSheetId="0" hidden="1">'FY 2016-17 Interim Budget'!$I$2</definedName>
    <definedName name="QB_COLUMN_762014" localSheetId="0" hidden="1">'FY 2016-17 Interim Budget'!$O$2</definedName>
    <definedName name="QB_COLUMN_76202" localSheetId="0" hidden="1">'FY 2016-17 Interim Budget'!$J$2</definedName>
    <definedName name="QB_COLUMN_76203" localSheetId="0" hidden="1">'FY 2016-17 Interim Budget'!$K$2</definedName>
    <definedName name="QB_COLUMN_76204" localSheetId="0" hidden="1">'FY 2016-17 Interim Budget'!$L$2</definedName>
    <definedName name="QB_COLUMN_76205" localSheetId="0" hidden="1">'FY 2016-17 Interim Budget'!$M$2</definedName>
    <definedName name="QB_COLUMN_76206" localSheetId="0" hidden="1">'FY 2016-17 Interim Budget'!$N$2</definedName>
    <definedName name="QB_COLUMN_76300" localSheetId="0" hidden="1">'FY 2016-17 Interim Budget'!$P$2</definedName>
    <definedName name="QB_DATA_0" localSheetId="0" hidden="1">'FY 2016-17 Interim Budget'!$5:$5,'FY 2016-17 Interim Budget'!$6:$6,'FY 2016-17 Interim Budget'!$7:$7,'FY 2016-17 Interim Budget'!$8:$8,'FY 2016-17 Interim Budget'!$9:$9,'FY 2016-17 Interim Budget'!$10:$10,'FY 2016-17 Interim Budget'!$11:$11,'FY 2016-17 Interim Budget'!$12:$12,'FY 2016-17 Interim Budget'!$13:$13,'FY 2016-17 Interim Budget'!$14:$14,'FY 2016-17 Interim Budget'!$15:$15,'FY 2016-17 Interim Budget'!$16:$16,'FY 2016-17 Interim Budget'!$17:$17,'FY 2016-17 Interim Budget'!$18:$18,'FY 2016-17 Interim Budget'!$19:$19,'FY 2016-17 Interim Budget'!$20:$20</definedName>
    <definedName name="QB_DATA_1" localSheetId="0" hidden="1">'FY 2016-17 Interim Budget'!$21:$21,'FY 2016-17 Interim Budget'!$22:$22,'FY 2016-17 Interim Budget'!$23:$23,'FY 2016-17 Interim Budget'!$24:$24,'FY 2016-17 Interim Budget'!$25:$25,'FY 2016-17 Interim Budget'!$26:$26,'FY 2016-17 Interim Budget'!$27:$27,'FY 2016-17 Interim Budget'!$28:$28,'FY 2016-17 Interim Budget'!$29:$29,'FY 2016-17 Interim Budget'!$30:$30,'FY 2016-17 Interim Budget'!$31:$31,'FY 2016-17 Interim Budget'!$32:$32,'FY 2016-17 Interim Budget'!$35:$35,'FY 2016-17 Interim Budget'!$36:$36,'FY 2016-17 Interim Budget'!$37:$37,'FY 2016-17 Interim Budget'!$38:$38</definedName>
    <definedName name="QB_DATA_2" localSheetId="0" hidden="1">'FY 2016-17 Interim Budget'!$39:$39,'FY 2016-17 Interim Budget'!$40:$40,'FY 2016-17 Interim Budget'!$41:$41,'FY 2016-17 Interim Budget'!$42:$42,'FY 2016-17 Interim Budget'!$43:$43,'FY 2016-17 Interim Budget'!$44:$44,'FY 2016-17 Interim Budget'!$45:$45,'FY 2016-17 Interim Budget'!$46:$46,'FY 2016-17 Interim Budget'!$47:$47,'FY 2016-17 Interim Budget'!$48:$48,'FY 2016-17 Interim Budget'!$52:$52,'FY 2016-17 Interim Budget'!$53:$53,'FY 2016-17 Interim Budget'!$54:$54,'FY 2016-17 Interim Budget'!$55:$55,'FY 2016-17 Interim Budget'!$56:$56,'FY 2016-17 Interim Budget'!$57:$57</definedName>
    <definedName name="QB_DATA_3" localSheetId="0" hidden="1">'FY 2016-17 Interim Budget'!$58:$58,'FY 2016-17 Interim Budget'!$59:$59,'FY 2016-17 Interim Budget'!$60:$60,'FY 2016-17 Interim Budget'!$61:$61,'FY 2016-17 Interim Budget'!$63:$63,'FY 2016-17 Interim Budget'!$64:$64,'FY 2016-17 Interim Budget'!$65:$65,'FY 2016-17 Interim Budget'!$66:$66,'FY 2016-17 Interim Budget'!$67:$67,'FY 2016-17 Interim Budget'!$68:$68,'FY 2016-17 Interim Budget'!$69:$69,'FY 2016-17 Interim Budget'!$70:$70,'FY 2016-17 Interim Budget'!$71:$71,'FY 2016-17 Interim Budget'!$72:$72,'FY 2016-17 Interim Budget'!$73:$73,'FY 2016-17 Interim Budget'!$74:$74</definedName>
    <definedName name="QB_DATA_4" localSheetId="0" hidden="1">'FY 2016-17 Interim Budget'!$75:$75,'FY 2016-17 Interim Budget'!$76:$76,'FY 2016-17 Interim Budget'!$77:$77,'FY 2016-17 Interim Budget'!$78:$78,'FY 2016-17 Interim Budget'!$79:$79,'FY 2016-17 Interim Budget'!$80:$80,'FY 2016-17 Interim Budget'!$81:$81,'FY 2016-17 Interim Budget'!$82:$82,'FY 2016-17 Interim Budget'!$83:$83,'FY 2016-17 Interim Budget'!$84:$84,'FY 2016-17 Interim Budget'!$85:$85,'FY 2016-17 Interim Budget'!$86:$86,'FY 2016-17 Interim Budget'!$87:$87,'FY 2016-17 Interim Budget'!$88:$88,'FY 2016-17 Interim Budget'!$89:$89,'FY 2016-17 Interim Budget'!$90:$90</definedName>
    <definedName name="QB_DATA_5" localSheetId="0" hidden="1">'FY 2016-17 Interim Budget'!$91:$91,'FY 2016-17 Interim Budget'!$92:$92,'FY 2016-17 Interim Budget'!$93:$93,'FY 2016-17 Interim Budget'!$94:$94,'FY 2016-17 Interim Budget'!$95:$95,'FY 2016-17 Interim Budget'!$96:$96,'FY 2016-17 Interim Budget'!$97:$97,'FY 2016-17 Interim Budget'!$98:$98,'FY 2016-17 Interim Budget'!$99:$99,'FY 2016-17 Interim Budget'!$100:$100,'FY 2016-17 Interim Budget'!$101:$101,'FY 2016-17 Interim Budget'!$102:$102,'FY 2016-17 Interim Budget'!$103:$103,'FY 2016-17 Interim Budget'!$104:$104,'FY 2016-17 Interim Budget'!$105:$105,'FY 2016-17 Interim Budget'!$110:$110</definedName>
    <definedName name="QB_DATA_6" localSheetId="0" hidden="1">'FY 2016-17 Interim Budget'!$113:$113,'FY 2016-17 Interim Budget'!$114:$114</definedName>
    <definedName name="QB_FORMULA_0" localSheetId="0" hidden="1">'FY 2016-17 Interim Budget'!$P$5,'FY 2016-17 Interim Budget'!$P$6,'FY 2016-17 Interim Budget'!$P$7,'FY 2016-17 Interim Budget'!$P$8,'FY 2016-17 Interim Budget'!$P$9,'FY 2016-17 Interim Budget'!$P$10,'FY 2016-17 Interim Budget'!$P$11,'FY 2016-17 Interim Budget'!$P$12,'FY 2016-17 Interim Budget'!$P$13,'FY 2016-17 Interim Budget'!$P$14,'FY 2016-17 Interim Budget'!$P$15,'FY 2016-17 Interim Budget'!$P$16,'FY 2016-17 Interim Budget'!$P$17,'FY 2016-17 Interim Budget'!$P$18,'FY 2016-17 Interim Budget'!$P$19,'FY 2016-17 Interim Budget'!$P$20</definedName>
    <definedName name="QB_FORMULA_1" localSheetId="0" hidden="1">'FY 2016-17 Interim Budget'!$P$21,'FY 2016-17 Interim Budget'!$P$22,'FY 2016-17 Interim Budget'!$P$23,'FY 2016-17 Interim Budget'!$P$24,'FY 2016-17 Interim Budget'!$P$25,'FY 2016-17 Interim Budget'!$P$26,'FY 2016-17 Interim Budget'!$P$27,'FY 2016-17 Interim Budget'!$P$28,'FY 2016-17 Interim Budget'!$P$29,'FY 2016-17 Interim Budget'!$P$30,'FY 2016-17 Interim Budget'!$P$31,'FY 2016-17 Interim Budget'!$P$32,'FY 2016-17 Interim Budget'!$F$33,'FY 2016-17 Interim Budget'!$G$33,'FY 2016-17 Interim Budget'!$H$33,'FY 2016-17 Interim Budget'!$I$33</definedName>
    <definedName name="QB_FORMULA_10" localSheetId="0" hidden="1">'FY 2016-17 Interim Budget'!$P$114,'FY 2016-17 Interim Budget'!$J$115,'FY 2016-17 Interim Budget'!$K$115,'FY 2016-17 Interim Budget'!$O$115,'FY 2016-17 Interim Budget'!$P$115,'FY 2016-17 Interim Budget'!$F$116,'FY 2016-17 Interim Budget'!$G$116,'FY 2016-17 Interim Budget'!$H$116,'FY 2016-17 Interim Budget'!$I$116,'FY 2016-17 Interim Budget'!$J$116,'FY 2016-17 Interim Budget'!$K$116,'FY 2016-17 Interim Budget'!$L$116,'FY 2016-17 Interim Budget'!$M$116,'FY 2016-17 Interim Budget'!$O$116,'FY 2016-17 Interim Budget'!$P$116,'FY 2016-17 Interim Budget'!$F$117</definedName>
    <definedName name="QB_FORMULA_11" localSheetId="0" hidden="1">'FY 2016-17 Interim Budget'!$G$117,'FY 2016-17 Interim Budget'!$H$117,'FY 2016-17 Interim Budget'!$I$117,'FY 2016-17 Interim Budget'!$J$117,'FY 2016-17 Interim Budget'!$K$117,'FY 2016-17 Interim Budget'!$L$117,'FY 2016-17 Interim Budget'!$M$117,'FY 2016-17 Interim Budget'!$N$117,'FY 2016-17 Interim Budget'!$O$117,'FY 2016-17 Interim Budget'!$P$117</definedName>
    <definedName name="QB_FORMULA_2" localSheetId="0" hidden="1">'FY 2016-17 Interim Budget'!$J$33,'FY 2016-17 Interim Budget'!$K$33,'FY 2016-17 Interim Budget'!$L$33,'FY 2016-17 Interim Budget'!$M$33,'FY 2016-17 Interim Budget'!$N$33,'FY 2016-17 Interim Budget'!$O$33,'FY 2016-17 Interim Budget'!$P$33,'FY 2016-17 Interim Budget'!$P$35,'FY 2016-17 Interim Budget'!$P$36,'FY 2016-17 Interim Budget'!$P$37,'FY 2016-17 Interim Budget'!$P$38,'FY 2016-17 Interim Budget'!$P$39,'FY 2016-17 Interim Budget'!$P$40,'FY 2016-17 Interim Budget'!$P$41,'FY 2016-17 Interim Budget'!$P$42,'FY 2016-17 Interim Budget'!$P$43</definedName>
    <definedName name="QB_FORMULA_3" localSheetId="0" hidden="1">'FY 2016-17 Interim Budget'!$P$44,'FY 2016-17 Interim Budget'!$P$45,'FY 2016-17 Interim Budget'!$P$46,'FY 2016-17 Interim Budget'!$P$47,'FY 2016-17 Interim Budget'!$P$48,'FY 2016-17 Interim Budget'!$F$49,'FY 2016-17 Interim Budget'!$G$49,'FY 2016-17 Interim Budget'!$H$49,'FY 2016-17 Interim Budget'!$I$49,'FY 2016-17 Interim Budget'!$J$49,'FY 2016-17 Interim Budget'!$K$49,'FY 2016-17 Interim Budget'!$L$49,'FY 2016-17 Interim Budget'!$M$49,'FY 2016-17 Interim Budget'!$N$49,'FY 2016-17 Interim Budget'!$O$49,'FY 2016-17 Interim Budget'!$P$49</definedName>
    <definedName name="QB_FORMULA_4" localSheetId="0" hidden="1">'FY 2016-17 Interim Budget'!$F$50,'FY 2016-17 Interim Budget'!$G$50,'FY 2016-17 Interim Budget'!$H$50,'FY 2016-17 Interim Budget'!$I$50,'FY 2016-17 Interim Budget'!$J$50,'FY 2016-17 Interim Budget'!$K$50,'FY 2016-17 Interim Budget'!$L$50,'FY 2016-17 Interim Budget'!$M$50,'FY 2016-17 Interim Budget'!$N$50,'FY 2016-17 Interim Budget'!$O$50,'FY 2016-17 Interim Budget'!$P$50,'FY 2016-17 Interim Budget'!$P$52,'FY 2016-17 Interim Budget'!$P$53,'FY 2016-17 Interim Budget'!$P$54,'FY 2016-17 Interim Budget'!$P$55,'FY 2016-17 Interim Budget'!$P$56</definedName>
    <definedName name="QB_FORMULA_5" localSheetId="0" hidden="1">'FY 2016-17 Interim Budget'!$P$57,'FY 2016-17 Interim Budget'!$P$58,'FY 2016-17 Interim Budget'!$P$59,'FY 2016-17 Interim Budget'!$P$60,'FY 2016-17 Interim Budget'!$P$61,'FY 2016-17 Interim Budget'!$P$63,'FY 2016-17 Interim Budget'!$P$64,'FY 2016-17 Interim Budget'!$P$65,'FY 2016-17 Interim Budget'!$P$66,'FY 2016-17 Interim Budget'!$P$67,'FY 2016-17 Interim Budget'!$P$68,'FY 2016-17 Interim Budget'!$P$69,'FY 2016-17 Interim Budget'!$P$70,'FY 2016-17 Interim Budget'!$P$71,'FY 2016-17 Interim Budget'!$P$72,'FY 2016-17 Interim Budget'!$P$73</definedName>
    <definedName name="QB_FORMULA_6" localSheetId="0" hidden="1">'FY 2016-17 Interim Budget'!$P$74,'FY 2016-17 Interim Budget'!$P$75,'FY 2016-17 Interim Budget'!$P$76,'FY 2016-17 Interim Budget'!$P$77,'FY 2016-17 Interim Budget'!$P$78,'FY 2016-17 Interim Budget'!$P$79,'FY 2016-17 Interim Budget'!$P$80,'FY 2016-17 Interim Budget'!$P$81,'FY 2016-17 Interim Budget'!$P$82,'FY 2016-17 Interim Budget'!$P$83,'FY 2016-17 Interim Budget'!$P$84,'FY 2016-17 Interim Budget'!$P$85,'FY 2016-17 Interim Budget'!$P$86,'FY 2016-17 Interim Budget'!$P$87,'FY 2016-17 Interim Budget'!$P$88,'FY 2016-17 Interim Budget'!$P$89</definedName>
    <definedName name="QB_FORMULA_7" localSheetId="0" hidden="1">'FY 2016-17 Interim Budget'!$P$90,'FY 2016-17 Interim Budget'!$P$91,'FY 2016-17 Interim Budget'!$P$92,'FY 2016-17 Interim Budget'!$P$93,'FY 2016-17 Interim Budget'!$P$94,'FY 2016-17 Interim Budget'!$P$95,'FY 2016-17 Interim Budget'!$P$96,'FY 2016-17 Interim Budget'!$P$97,'FY 2016-17 Interim Budget'!$P$98,'FY 2016-17 Interim Budget'!$P$99,'FY 2016-17 Interim Budget'!$P$100,'FY 2016-17 Interim Budget'!$P$101,'FY 2016-17 Interim Budget'!$P$102,'FY 2016-17 Interim Budget'!$P$103,'FY 2016-17 Interim Budget'!$P$104,'FY 2016-17 Interim Budget'!$P$105</definedName>
    <definedName name="QB_FORMULA_8" localSheetId="0" hidden="1">'FY 2016-17 Interim Budget'!$F$106,'FY 2016-17 Interim Budget'!$G$106,'FY 2016-17 Interim Budget'!$H$106,'FY 2016-17 Interim Budget'!$I$106,'FY 2016-17 Interim Budget'!$J$106,'FY 2016-17 Interim Budget'!$K$106,'FY 2016-17 Interim Budget'!$L$106,'FY 2016-17 Interim Budget'!$M$106,'FY 2016-17 Interim Budget'!$N$106,'FY 2016-17 Interim Budget'!$O$106,'FY 2016-17 Interim Budget'!$P$106,'FY 2016-17 Interim Budget'!$F$107,'FY 2016-17 Interim Budget'!$G$107,'FY 2016-17 Interim Budget'!$H$107,'FY 2016-17 Interim Budget'!$I$107,'FY 2016-17 Interim Budget'!$J$107</definedName>
    <definedName name="QB_FORMULA_9" localSheetId="0" hidden="1">'FY 2016-17 Interim Budget'!$K$107,'FY 2016-17 Interim Budget'!$L$107,'FY 2016-17 Interim Budget'!$M$107,'FY 2016-17 Interim Budget'!$N$107,'FY 2016-17 Interim Budget'!$O$107,'FY 2016-17 Interim Budget'!$P$107,'FY 2016-17 Interim Budget'!$P$110,'FY 2016-17 Interim Budget'!$F$111,'FY 2016-17 Interim Budget'!$G$111,'FY 2016-17 Interim Budget'!$H$111,'FY 2016-17 Interim Budget'!$I$111,'FY 2016-17 Interim Budget'!$J$111,'FY 2016-17 Interim Budget'!$L$111,'FY 2016-17 Interim Budget'!$M$111,'FY 2016-17 Interim Budget'!$P$111,'FY 2016-17 Interim Budget'!$P$113</definedName>
    <definedName name="QB_ROW_100240" localSheetId="0" hidden="1">'FY 2016-17 Interim Budget'!$E$104</definedName>
    <definedName name="QB_ROW_104240" localSheetId="0" hidden="1">'FY 2016-17 Interim Budget'!$E$58</definedName>
    <definedName name="QB_ROW_105240" localSheetId="0" hidden="1">'FY 2016-17 Interim Budget'!$E$60</definedName>
    <definedName name="QB_ROW_107240" localSheetId="0" hidden="1">'FY 2016-17 Interim Budget'!$E$83</definedName>
    <definedName name="QB_ROW_108240" localSheetId="0" hidden="1">'FY 2016-17 Interim Budget'!$E$84</definedName>
    <definedName name="QB_ROW_110240" localSheetId="0" hidden="1">'FY 2016-17 Interim Budget'!$E$85</definedName>
    <definedName name="QB_ROW_111240" localSheetId="0" hidden="1">'FY 2016-17 Interim Budget'!$E$97</definedName>
    <definedName name="QB_ROW_114240" localSheetId="0" hidden="1">'FY 2016-17 Interim Budget'!$E$99</definedName>
    <definedName name="QB_ROW_115240" localSheetId="0" hidden="1">'FY 2016-17 Interim Budget'!$E$100</definedName>
    <definedName name="QB_ROW_126240" localSheetId="0" hidden="1">'FY 2016-17 Interim Budget'!$E$44</definedName>
    <definedName name="QB_ROW_131240" localSheetId="0" hidden="1">'FY 2016-17 Interim Budget'!$E$86</definedName>
    <definedName name="QB_ROW_132240" localSheetId="0" hidden="1">'FY 2016-17 Interim Budget'!$E$66</definedName>
    <definedName name="QB_ROW_13240" localSheetId="0" hidden="1">'FY 2016-17 Interim Budget'!$E$6</definedName>
    <definedName name="QB_ROW_134240" localSheetId="0" hidden="1">'FY 2016-17 Interim Budget'!$E$67</definedName>
    <definedName name="QB_ROW_135240" localSheetId="0" hidden="1">'FY 2016-17 Interim Budget'!$E$69</definedName>
    <definedName name="QB_ROW_136240" localSheetId="0" hidden="1">'FY 2016-17 Interim Budget'!$E$70</definedName>
    <definedName name="QB_ROW_137240" localSheetId="0" hidden="1">'FY 2016-17 Interim Budget'!$E$72</definedName>
    <definedName name="QB_ROW_138240" localSheetId="0" hidden="1">'FY 2016-17 Interim Budget'!$E$76</definedName>
    <definedName name="QB_ROW_139240" localSheetId="0" hidden="1">'FY 2016-17 Interim Budget'!$E$77</definedName>
    <definedName name="QB_ROW_142240" localSheetId="0" hidden="1">'FY 2016-17 Interim Budget'!$E$75</definedName>
    <definedName name="QB_ROW_14240" localSheetId="0" hidden="1">'FY 2016-17 Interim Budget'!$E$7</definedName>
    <definedName name="QB_ROW_143240" localSheetId="0" hidden="1">'FY 2016-17 Interim Budget'!$E$68</definedName>
    <definedName name="QB_ROW_144240" localSheetId="0" hidden="1">'FY 2016-17 Interim Budget'!$E$71</definedName>
    <definedName name="QB_ROW_146240" localSheetId="0" hidden="1">'FY 2016-17 Interim Budget'!$E$73</definedName>
    <definedName name="QB_ROW_147240" localSheetId="0" hidden="1">'FY 2016-17 Interim Budget'!$E$74</definedName>
    <definedName name="QB_ROW_149240" localSheetId="0" hidden="1">'FY 2016-17 Interim Budget'!$E$78</definedName>
    <definedName name="QB_ROW_150240" localSheetId="0" hidden="1">'FY 2016-17 Interim Budget'!$E$79</definedName>
    <definedName name="QB_ROW_151240" localSheetId="0" hidden="1">'FY 2016-17 Interim Budget'!$E$81</definedName>
    <definedName name="QB_ROW_152240" localSheetId="0" hidden="1">'FY 2016-17 Interim Budget'!$E$63</definedName>
    <definedName name="QB_ROW_15240" localSheetId="0" hidden="1">'FY 2016-17 Interim Budget'!$E$8</definedName>
    <definedName name="QB_ROW_153240" localSheetId="0" hidden="1">'FY 2016-17 Interim Budget'!$E$64</definedName>
    <definedName name="QB_ROW_154240" localSheetId="0" hidden="1">'FY 2016-17 Interim Budget'!$E$65</definedName>
    <definedName name="QB_ROW_158240" localSheetId="0" hidden="1">'FY 2016-17 Interim Budget'!$E$48</definedName>
    <definedName name="QB_ROW_168240" localSheetId="0" hidden="1">'FY 2016-17 Interim Budget'!$E$82</definedName>
    <definedName name="QB_ROW_169230" localSheetId="0" hidden="1">'FY 2016-17 Interim Budget'!$D$110</definedName>
    <definedName name="QB_ROW_170230" localSheetId="0" hidden="1">'FY 2016-17 Interim Budget'!$D$114</definedName>
    <definedName name="QB_ROW_17240" localSheetId="0" hidden="1">'FY 2016-17 Interim Budget'!$E$9</definedName>
    <definedName name="QB_ROW_175240" localSheetId="0" hidden="1">'FY 2016-17 Interim Budget'!$E$80</definedName>
    <definedName name="QB_ROW_178240" localSheetId="0" hidden="1">'FY 2016-17 Interim Budget'!$E$25</definedName>
    <definedName name="QB_ROW_18240" localSheetId="0" hidden="1">'FY 2016-17 Interim Budget'!$E$10</definedName>
    <definedName name="QB_ROW_18301" localSheetId="0" hidden="1">'FY 2016-17 Interim Budget'!$A$117</definedName>
    <definedName name="QB_ROW_19011" localSheetId="0" hidden="1">'FY 2016-17 Interim Budget'!$B$3</definedName>
    <definedName name="QB_ROW_19311" localSheetId="0" hidden="1">'FY 2016-17 Interim Budget'!$B$107</definedName>
    <definedName name="QB_ROW_20031" localSheetId="0" hidden="1">'FY 2016-17 Interim Budget'!$D$4</definedName>
    <definedName name="QB_ROW_20240" localSheetId="0" hidden="1">'FY 2016-17 Interim Budget'!$E$11</definedName>
    <definedName name="QB_ROW_20331" localSheetId="0" hidden="1">'FY 2016-17 Interim Budget'!$D$33</definedName>
    <definedName name="QB_ROW_21031" localSheetId="0" hidden="1">'FY 2016-17 Interim Budget'!$D$51</definedName>
    <definedName name="QB_ROW_21240" localSheetId="0" hidden="1">'FY 2016-17 Interim Budget'!$E$12</definedName>
    <definedName name="QB_ROW_21331" localSheetId="0" hidden="1">'FY 2016-17 Interim Budget'!$D$106</definedName>
    <definedName name="QB_ROW_219230" localSheetId="0" hidden="1">'FY 2016-17 Interim Budget'!$D$113</definedName>
    <definedName name="QB_ROW_22011" localSheetId="0" hidden="1">'FY 2016-17 Interim Budget'!$B$108</definedName>
    <definedName name="QB_ROW_22240" localSheetId="0" hidden="1">'FY 2016-17 Interim Budget'!$E$13</definedName>
    <definedName name="QB_ROW_22311" localSheetId="0" hidden="1">'FY 2016-17 Interim Budget'!$B$116</definedName>
    <definedName name="QB_ROW_23021" localSheetId="0" hidden="1">'FY 2016-17 Interim Budget'!$C$109</definedName>
    <definedName name="QB_ROW_232240" localSheetId="0" hidden="1">'FY 2016-17 Interim Budget'!$E$102</definedName>
    <definedName name="QB_ROW_23321" localSheetId="0" hidden="1">'FY 2016-17 Interim Budget'!$C$111</definedName>
    <definedName name="QB_ROW_24021" localSheetId="0" hidden="1">'FY 2016-17 Interim Budget'!$C$112</definedName>
    <definedName name="QB_ROW_24240" localSheetId="0" hidden="1">'FY 2016-17 Interim Budget'!$E$14</definedName>
    <definedName name="QB_ROW_24321" localSheetId="0" hidden="1">'FY 2016-17 Interim Budget'!$C$115</definedName>
    <definedName name="QB_ROW_249240" localSheetId="0" hidden="1">'FY 2016-17 Interim Budget'!$E$105</definedName>
    <definedName name="QB_ROW_258240" localSheetId="0" hidden="1">'FY 2016-17 Interim Budget'!$E$20</definedName>
    <definedName name="QB_ROW_259240" localSheetId="0" hidden="1">'FY 2016-17 Interim Budget'!$E$26</definedName>
    <definedName name="QB_ROW_261240" localSheetId="0" hidden="1">'FY 2016-17 Interim Budget'!$E$40</definedName>
    <definedName name="QB_ROW_26240" localSheetId="0" hidden="1">'FY 2016-17 Interim Budget'!$E$15</definedName>
    <definedName name="QB_ROW_264240" localSheetId="0" hidden="1">'FY 2016-17 Interim Budget'!$E$24</definedName>
    <definedName name="QB_ROW_29240" localSheetId="0" hidden="1">'FY 2016-17 Interim Budget'!$E$16</definedName>
    <definedName name="QB_ROW_30240" localSheetId="0" hidden="1">'FY 2016-17 Interim Budget'!$E$17</definedName>
    <definedName name="QB_ROW_31240" localSheetId="0" hidden="1">'FY 2016-17 Interim Budget'!$E$18</definedName>
    <definedName name="QB_ROW_34240" localSheetId="0" hidden="1">'FY 2016-17 Interim Budget'!$E$19</definedName>
    <definedName name="QB_ROW_35240" localSheetId="0" hidden="1">'FY 2016-17 Interim Budget'!$E$21</definedName>
    <definedName name="QB_ROW_36240" localSheetId="0" hidden="1">'FY 2016-17 Interim Budget'!$E$22</definedName>
    <definedName name="QB_ROW_37240" localSheetId="0" hidden="1">'FY 2016-17 Interim Budget'!$E$23</definedName>
    <definedName name="QB_ROW_38240" localSheetId="0" hidden="1">'FY 2016-17 Interim Budget'!$E$27</definedName>
    <definedName name="QB_ROW_39240" localSheetId="0" hidden="1">'FY 2016-17 Interim Budget'!$E$28</definedName>
    <definedName name="QB_ROW_40240" localSheetId="0" hidden="1">'FY 2016-17 Interim Budget'!$E$29</definedName>
    <definedName name="QB_ROW_41240" localSheetId="0" hidden="1">'FY 2016-17 Interim Budget'!$E$30</definedName>
    <definedName name="QB_ROW_43240" localSheetId="0" hidden="1">'FY 2016-17 Interim Budget'!$E$31</definedName>
    <definedName name="QB_ROW_47240" localSheetId="0" hidden="1">'FY 2016-17 Interim Budget'!$E$32</definedName>
    <definedName name="QB_ROW_48240" localSheetId="0" hidden="1">'FY 2016-17 Interim Budget'!$E$35</definedName>
    <definedName name="QB_ROW_49240" localSheetId="0" hidden="1">'FY 2016-17 Interim Budget'!$E$36</definedName>
    <definedName name="QB_ROW_50240" localSheetId="0" hidden="1">'FY 2016-17 Interim Budget'!$E$37</definedName>
    <definedName name="QB_ROW_51240" localSheetId="0" hidden="1">'FY 2016-17 Interim Budget'!$E$38</definedName>
    <definedName name="QB_ROW_5240" localSheetId="0" hidden="1">'FY 2016-17 Interim Budget'!$E$52</definedName>
    <definedName name="QB_ROW_53240" localSheetId="0" hidden="1">'FY 2016-17 Interim Budget'!$E$39</definedName>
    <definedName name="QB_ROW_56240" localSheetId="0" hidden="1">'FY 2016-17 Interim Budget'!$E$41</definedName>
    <definedName name="QB_ROW_58240" localSheetId="0" hidden="1">'FY 2016-17 Interim Budget'!$E$42</definedName>
    <definedName name="QB_ROW_59240" localSheetId="0" hidden="1">'FY 2016-17 Interim Budget'!$E$43</definedName>
    <definedName name="QB_ROW_63240" localSheetId="0" hidden="1">'FY 2016-17 Interim Budget'!$E$45</definedName>
    <definedName name="QB_ROW_65240" localSheetId="0" hidden="1">'FY 2016-17 Interim Budget'!$E$46</definedName>
    <definedName name="QB_ROW_66240" localSheetId="0" hidden="1">'FY 2016-17 Interim Budget'!$E$47</definedName>
    <definedName name="QB_ROW_67240" localSheetId="0" hidden="1">'FY 2016-17 Interim Budget'!$E$53</definedName>
    <definedName name="QB_ROW_68240" localSheetId="0" hidden="1">'FY 2016-17 Interim Budget'!$E$54</definedName>
    <definedName name="QB_ROW_69240" localSheetId="0" hidden="1">'FY 2016-17 Interim Budget'!$E$55</definedName>
    <definedName name="QB_ROW_71240" localSheetId="0" hidden="1">'FY 2016-17 Interim Budget'!$E$56</definedName>
    <definedName name="QB_ROW_72240" localSheetId="0" hidden="1">'FY 2016-17 Interim Budget'!$E$57</definedName>
    <definedName name="QB_ROW_75240" localSheetId="0" hidden="1">'FY 2016-17 Interim Budget'!$E$59</definedName>
    <definedName name="QB_ROW_76240" localSheetId="0" hidden="1">'FY 2016-17 Interim Budget'!$E$61</definedName>
    <definedName name="QB_ROW_80240" localSheetId="0" hidden="1">'FY 2016-17 Interim Budget'!$E$87</definedName>
    <definedName name="QB_ROW_81240" localSheetId="0" hidden="1">'FY 2016-17 Interim Budget'!$E$88</definedName>
    <definedName name="QB_ROW_82240" localSheetId="0" hidden="1">'FY 2016-17 Interim Budget'!$E$89</definedName>
    <definedName name="QB_ROW_83240" localSheetId="0" hidden="1">'FY 2016-17 Interim Budget'!$E$90</definedName>
    <definedName name="QB_ROW_84240" localSheetId="0" hidden="1">'FY 2016-17 Interim Budget'!$E$91</definedName>
    <definedName name="QB_ROW_86240" localSheetId="0" hidden="1">'FY 2016-17 Interim Budget'!$E$92</definedName>
    <definedName name="QB_ROW_86321" localSheetId="0" hidden="1">'FY 2016-17 Interim Budget'!$C$50</definedName>
    <definedName name="QB_ROW_87031" localSheetId="0" hidden="1">'FY 2016-17 Interim Budget'!$D$34</definedName>
    <definedName name="QB_ROW_87240" localSheetId="0" hidden="1">'FY 2016-17 Interim Budget'!$E$93</definedName>
    <definedName name="QB_ROW_87331" localSheetId="0" hidden="1">'FY 2016-17 Interim Budget'!$D$49</definedName>
    <definedName name="QB_ROW_88240" localSheetId="0" hidden="1">'FY 2016-17 Interim Budget'!$E$94</definedName>
    <definedName name="QB_ROW_89240" localSheetId="0" hidden="1">'FY 2016-17 Interim Budget'!$E$95</definedName>
    <definedName name="QB_ROW_91240" localSheetId="0" hidden="1">'FY 2016-17 Interim Budget'!$E$96</definedName>
    <definedName name="QB_ROW_92240" localSheetId="0" hidden="1">'FY 2016-17 Interim Budget'!$E$98</definedName>
    <definedName name="QB_ROW_9240" localSheetId="0" hidden="1">'FY 2016-17 Interim Budget'!$E$5</definedName>
    <definedName name="QB_ROW_95240" localSheetId="0" hidden="1">'FY 2016-17 Interim Budget'!$E$101</definedName>
    <definedName name="QB_ROW_98240" localSheetId="0" hidden="1">'FY 2016-17 Interim Budget'!$E$103</definedName>
    <definedName name="QBCANSUPPORTUPDATE" localSheetId="0">TRUE</definedName>
    <definedName name="QBCOMPANYFILENAME" localSheetId="0">"C:\Users\Public\Documents\Intuit\QuickBooks\Company Files\Timberon Water and Sanitation District.QBW"</definedName>
    <definedName name="QBENDDATE" localSheetId="0">20170630</definedName>
    <definedName name="QBHEADERSONSCREEN" localSheetId="0">FALSE</definedName>
    <definedName name="QBMETADATASIZE" localSheetId="0">5892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19</definedName>
    <definedName name="QBREPORTCOMPANYID" localSheetId="0">"e558cdc897b14084ad70751302e7bcdb"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TRUE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287</definedName>
    <definedName name="QBROWHEADERS" localSheetId="0">5</definedName>
    <definedName name="QBSTARTDATE" localSheetId="0">20160701</definedName>
  </definedNames>
  <calcPr calcId="114210" fullCalcOnLoad="1"/>
</workbook>
</file>

<file path=xl/calcChain.xml><?xml version="1.0" encoding="utf-8"?>
<calcChain xmlns="http://schemas.openxmlformats.org/spreadsheetml/2006/main">
  <c r="X15" i="1"/>
  <c r="F107"/>
  <c r="R134"/>
  <c r="F138"/>
  <c r="I138"/>
  <c r="I48"/>
  <c r="I49"/>
  <c r="S5"/>
  <c r="J120"/>
  <c r="J129"/>
  <c r="J130"/>
  <c r="K120"/>
  <c r="K129"/>
  <c r="K130"/>
  <c r="K49"/>
  <c r="K50"/>
  <c r="K121"/>
  <c r="K52"/>
  <c r="K106"/>
  <c r="K107"/>
  <c r="H120"/>
  <c r="H121"/>
  <c r="H52"/>
  <c r="H106"/>
  <c r="H107"/>
  <c r="H117"/>
  <c r="M120"/>
  <c r="M121"/>
  <c r="M52"/>
  <c r="M106"/>
  <c r="N120"/>
  <c r="N121"/>
  <c r="N52"/>
  <c r="N106"/>
  <c r="N107"/>
  <c r="N117"/>
  <c r="O120"/>
  <c r="O121"/>
  <c r="O52"/>
  <c r="O106"/>
  <c r="O107"/>
  <c r="O117"/>
  <c r="I120"/>
  <c r="I121"/>
  <c r="I52"/>
  <c r="I106"/>
  <c r="G120"/>
  <c r="G121"/>
  <c r="G52"/>
  <c r="G106"/>
  <c r="F121"/>
  <c r="F52"/>
  <c r="H129"/>
  <c r="H130"/>
  <c r="H49"/>
  <c r="N49"/>
  <c r="O49"/>
  <c r="K33"/>
  <c r="J33"/>
  <c r="R33"/>
  <c r="R18"/>
  <c r="X25"/>
  <c r="R17"/>
  <c r="X24"/>
  <c r="R28"/>
  <c r="F33"/>
  <c r="G33"/>
  <c r="I33"/>
  <c r="S33"/>
  <c r="L33"/>
  <c r="M33"/>
  <c r="H33"/>
  <c r="P5"/>
  <c r="X12"/>
  <c r="N33"/>
  <c r="O33"/>
  <c r="X14"/>
  <c r="L140"/>
  <c r="L120"/>
  <c r="L121"/>
  <c r="L52"/>
  <c r="L106"/>
  <c r="F120"/>
  <c r="F129"/>
  <c r="F130"/>
  <c r="E129"/>
  <c r="CY129"/>
  <c r="CZ129"/>
  <c r="DA129"/>
  <c r="DB129"/>
  <c r="DC129"/>
  <c r="DD129"/>
  <c r="DE129"/>
  <c r="DF129"/>
  <c r="DG129"/>
  <c r="DH129"/>
  <c r="DI129"/>
  <c r="DJ129"/>
  <c r="DK129"/>
  <c r="DL129"/>
  <c r="DM129"/>
  <c r="DN129"/>
  <c r="DO129"/>
  <c r="DP129"/>
  <c r="DQ129"/>
  <c r="DR129"/>
  <c r="DS129"/>
  <c r="DT129"/>
  <c r="DU129"/>
  <c r="DV129"/>
  <c r="DW129"/>
  <c r="DX129"/>
  <c r="DY129"/>
  <c r="DZ129"/>
  <c r="EA129"/>
  <c r="EB129"/>
  <c r="EC129"/>
  <c r="ED129"/>
  <c r="EE129"/>
  <c r="EF129"/>
  <c r="EG129"/>
  <c r="EH129"/>
  <c r="EI129"/>
  <c r="EJ129"/>
  <c r="EK129"/>
  <c r="EL129"/>
  <c r="EM129"/>
  <c r="EN129"/>
  <c r="EO129"/>
  <c r="EP129"/>
  <c r="EQ129"/>
  <c r="ER129"/>
  <c r="ES129"/>
  <c r="ET129"/>
  <c r="EU129"/>
  <c r="EV129"/>
  <c r="EW129"/>
  <c r="EX129"/>
  <c r="EY129"/>
  <c r="EZ129"/>
  <c r="FA129"/>
  <c r="FB129"/>
  <c r="FC129"/>
  <c r="FD129"/>
  <c r="FE129"/>
  <c r="FF129"/>
  <c r="FG129"/>
  <c r="FH129"/>
  <c r="FI129"/>
  <c r="FJ129"/>
  <c r="FK129"/>
  <c r="FL129"/>
  <c r="FM129"/>
  <c r="FN129"/>
  <c r="FO129"/>
  <c r="FP129"/>
  <c r="FQ129"/>
  <c r="FR129"/>
  <c r="FS129"/>
  <c r="FT129"/>
  <c r="FU129"/>
  <c r="FV129"/>
  <c r="FW129"/>
  <c r="FX129"/>
  <c r="FY129"/>
  <c r="FZ129"/>
  <c r="GA129"/>
  <c r="GB129"/>
  <c r="GC129"/>
  <c r="GD129"/>
  <c r="GE129"/>
  <c r="GF129"/>
  <c r="GG129"/>
  <c r="GH129"/>
  <c r="GI129"/>
  <c r="GJ129"/>
  <c r="GK129"/>
  <c r="GL129"/>
  <c r="GM129"/>
  <c r="GN129"/>
  <c r="GO129"/>
  <c r="GP129"/>
  <c r="GQ129"/>
  <c r="GR129"/>
  <c r="GS129"/>
  <c r="GT129"/>
  <c r="GU129"/>
  <c r="GV129"/>
  <c r="GW129"/>
  <c r="GX129"/>
  <c r="GY129"/>
  <c r="GZ129"/>
  <c r="HA129"/>
  <c r="HB129"/>
  <c r="HC129"/>
  <c r="HD129"/>
  <c r="HE129"/>
  <c r="HF129"/>
  <c r="HG129"/>
  <c r="HH129"/>
  <c r="HI129"/>
  <c r="HJ129"/>
  <c r="HK129"/>
  <c r="HL129"/>
  <c r="HM129"/>
  <c r="HN129"/>
  <c r="HO129"/>
  <c r="HP129"/>
  <c r="HQ129"/>
  <c r="HR129"/>
  <c r="HS129"/>
  <c r="HT129"/>
  <c r="HU129"/>
  <c r="HV129"/>
  <c r="HW129"/>
  <c r="HX129"/>
  <c r="HY129"/>
  <c r="HZ129"/>
  <c r="IA129"/>
  <c r="IB129"/>
  <c r="IC129"/>
  <c r="ID129"/>
  <c r="IE129"/>
  <c r="IF129"/>
  <c r="IG129"/>
  <c r="IH129"/>
  <c r="II129"/>
  <c r="IJ129"/>
  <c r="IK129"/>
  <c r="IL129"/>
  <c r="IM129"/>
  <c r="IN129"/>
  <c r="IO129"/>
  <c r="IP129"/>
  <c r="IQ129"/>
  <c r="IR129"/>
  <c r="IS129"/>
  <c r="IT129"/>
  <c r="IU129"/>
  <c r="IV129"/>
  <c r="G124"/>
  <c r="H124"/>
  <c r="I124"/>
  <c r="J124"/>
  <c r="P124"/>
  <c r="J125"/>
  <c r="J126"/>
  <c r="K124"/>
  <c r="L124"/>
  <c r="M124"/>
  <c r="N124"/>
  <c r="N125"/>
  <c r="N126"/>
  <c r="O124"/>
  <c r="R6"/>
  <c r="S6"/>
  <c r="R7"/>
  <c r="S7"/>
  <c r="R8"/>
  <c r="S8"/>
  <c r="R9"/>
  <c r="S9"/>
  <c r="R10"/>
  <c r="S10"/>
  <c r="R11"/>
  <c r="S11"/>
  <c r="R12"/>
  <c r="S12"/>
  <c r="R13"/>
  <c r="S13"/>
  <c r="R14"/>
  <c r="S14"/>
  <c r="R15"/>
  <c r="S15"/>
  <c r="R16"/>
  <c r="S16"/>
  <c r="S17"/>
  <c r="S18"/>
  <c r="R19"/>
  <c r="S19"/>
  <c r="R20"/>
  <c r="X26"/>
  <c r="S20"/>
  <c r="R21"/>
  <c r="S21"/>
  <c r="R22"/>
  <c r="S22"/>
  <c r="R23"/>
  <c r="S23"/>
  <c r="R24"/>
  <c r="S24"/>
  <c r="R25"/>
  <c r="S25"/>
  <c r="R26"/>
  <c r="S26"/>
  <c r="R27"/>
  <c r="S27"/>
  <c r="S28"/>
  <c r="R29"/>
  <c r="S29"/>
  <c r="R30"/>
  <c r="S30"/>
  <c r="R31"/>
  <c r="S31"/>
  <c r="R32"/>
  <c r="S32"/>
  <c r="R35"/>
  <c r="S35"/>
  <c r="R36"/>
  <c r="S36"/>
  <c r="R37"/>
  <c r="S37"/>
  <c r="R38"/>
  <c r="S38"/>
  <c r="R39"/>
  <c r="S39"/>
  <c r="R40"/>
  <c r="S40"/>
  <c r="R41"/>
  <c r="S41"/>
  <c r="R42"/>
  <c r="S42"/>
  <c r="R43"/>
  <c r="R44"/>
  <c r="S44"/>
  <c r="R45"/>
  <c r="S45"/>
  <c r="R46"/>
  <c r="S46"/>
  <c r="R47"/>
  <c r="S47"/>
  <c r="H50"/>
  <c r="N50"/>
  <c r="O50"/>
  <c r="R53"/>
  <c r="S53"/>
  <c r="R54"/>
  <c r="S54"/>
  <c r="R55"/>
  <c r="S55"/>
  <c r="R56"/>
  <c r="S56"/>
  <c r="R57"/>
  <c r="S57"/>
  <c r="R58"/>
  <c r="S58"/>
  <c r="R59"/>
  <c r="S59"/>
  <c r="R60"/>
  <c r="S60"/>
  <c r="R61"/>
  <c r="S61"/>
  <c r="R63"/>
  <c r="S63"/>
  <c r="R64"/>
  <c r="S64"/>
  <c r="R65"/>
  <c r="S65"/>
  <c r="R66"/>
  <c r="S66"/>
  <c r="R67"/>
  <c r="S67"/>
  <c r="R68"/>
  <c r="S68"/>
  <c r="R69"/>
  <c r="S69"/>
  <c r="R70"/>
  <c r="S70"/>
  <c r="R71"/>
  <c r="S71"/>
  <c r="R72"/>
  <c r="S72"/>
  <c r="R73"/>
  <c r="S73"/>
  <c r="R74"/>
  <c r="S74"/>
  <c r="R75"/>
  <c r="S75"/>
  <c r="R76"/>
  <c r="S76"/>
  <c r="R77"/>
  <c r="S77"/>
  <c r="R78"/>
  <c r="S78"/>
  <c r="R79"/>
  <c r="S79"/>
  <c r="R80"/>
  <c r="S80"/>
  <c r="R81"/>
  <c r="S81"/>
  <c r="R82"/>
  <c r="S82"/>
  <c r="R83"/>
  <c r="R84"/>
  <c r="S84"/>
  <c r="R85"/>
  <c r="S85"/>
  <c r="R86"/>
  <c r="S86"/>
  <c r="R87"/>
  <c r="S87"/>
  <c r="R88"/>
  <c r="S88"/>
  <c r="R89"/>
  <c r="S89"/>
  <c r="R90"/>
  <c r="S90"/>
  <c r="R91"/>
  <c r="S91"/>
  <c r="R92"/>
  <c r="S92"/>
  <c r="R93"/>
  <c r="S93"/>
  <c r="R94"/>
  <c r="S94"/>
  <c r="R95"/>
  <c r="S95"/>
  <c r="R96"/>
  <c r="S96"/>
  <c r="R97"/>
  <c r="S97"/>
  <c r="R98"/>
  <c r="S98"/>
  <c r="R99"/>
  <c r="S99"/>
  <c r="R100"/>
  <c r="S100"/>
  <c r="R101"/>
  <c r="S101"/>
  <c r="R102"/>
  <c r="S102"/>
  <c r="R103"/>
  <c r="S103"/>
  <c r="R104"/>
  <c r="S104"/>
  <c r="R105"/>
  <c r="S105"/>
  <c r="R110"/>
  <c r="S110"/>
  <c r="J111"/>
  <c r="R111"/>
  <c r="F111"/>
  <c r="S111"/>
  <c r="G111"/>
  <c r="H111"/>
  <c r="I111"/>
  <c r="P111"/>
  <c r="L111"/>
  <c r="M111"/>
  <c r="R113"/>
  <c r="S113"/>
  <c r="R114"/>
  <c r="S114"/>
  <c r="J115"/>
  <c r="J116"/>
  <c r="K115"/>
  <c r="K116"/>
  <c r="O115"/>
  <c r="S115"/>
  <c r="G116"/>
  <c r="I116"/>
  <c r="H116"/>
  <c r="L116"/>
  <c r="M116"/>
  <c r="O116"/>
  <c r="R5"/>
  <c r="P18"/>
  <c r="F116"/>
  <c r="P114"/>
  <c r="P113"/>
  <c r="P110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1"/>
  <c r="P60"/>
  <c r="P59"/>
  <c r="P58"/>
  <c r="P57"/>
  <c r="P56"/>
  <c r="P55"/>
  <c r="P54"/>
  <c r="P53"/>
  <c r="P47"/>
  <c r="P46"/>
  <c r="P45"/>
  <c r="P44"/>
  <c r="P42"/>
  <c r="P41"/>
  <c r="P40"/>
  <c r="P39"/>
  <c r="P38"/>
  <c r="P37"/>
  <c r="P36"/>
  <c r="P35"/>
  <c r="P33"/>
  <c r="P32"/>
  <c r="P31"/>
  <c r="P30"/>
  <c r="P29"/>
  <c r="P28"/>
  <c r="P27"/>
  <c r="P26"/>
  <c r="P25"/>
  <c r="P24"/>
  <c r="P23"/>
  <c r="P22"/>
  <c r="P21"/>
  <c r="P20"/>
  <c r="P19"/>
  <c r="P17"/>
  <c r="P16"/>
  <c r="P15"/>
  <c r="P14"/>
  <c r="P13"/>
  <c r="P12"/>
  <c r="P11"/>
  <c r="P10"/>
  <c r="P9"/>
  <c r="P8"/>
  <c r="P7"/>
  <c r="P6"/>
  <c r="F124"/>
  <c r="G125"/>
  <c r="G126"/>
  <c r="S83"/>
  <c r="P83"/>
  <c r="H138"/>
  <c r="M48"/>
  <c r="M49"/>
  <c r="M50"/>
  <c r="M107"/>
  <c r="M117"/>
  <c r="J138"/>
  <c r="F48"/>
  <c r="P116"/>
  <c r="X18"/>
  <c r="X13"/>
  <c r="X27"/>
  <c r="X29"/>
  <c r="X30"/>
  <c r="F106"/>
  <c r="S52"/>
  <c r="K117"/>
  <c r="F49"/>
  <c r="G138"/>
  <c r="G48"/>
  <c r="J48"/>
  <c r="P48"/>
  <c r="X17"/>
  <c r="F125"/>
  <c r="M125"/>
  <c r="M126"/>
  <c r="H125"/>
  <c r="H126"/>
  <c r="P115"/>
  <c r="L129"/>
  <c r="L130"/>
  <c r="L43"/>
  <c r="G129"/>
  <c r="G130"/>
  <c r="N129"/>
  <c r="N130"/>
  <c r="M129"/>
  <c r="M130"/>
  <c r="R115"/>
  <c r="I50"/>
  <c r="I107"/>
  <c r="I117"/>
  <c r="O129"/>
  <c r="O130"/>
  <c r="J121"/>
  <c r="J52"/>
  <c r="P52"/>
  <c r="G49"/>
  <c r="G50"/>
  <c r="G107"/>
  <c r="G117"/>
  <c r="L125"/>
  <c r="L126"/>
  <c r="I125"/>
  <c r="I126"/>
  <c r="I129"/>
  <c r="I130"/>
  <c r="L49"/>
  <c r="L50"/>
  <c r="L107"/>
  <c r="L117"/>
  <c r="S43"/>
  <c r="P43"/>
  <c r="F126"/>
  <c r="P127"/>
  <c r="P125"/>
  <c r="P121"/>
  <c r="J49"/>
  <c r="R48"/>
  <c r="P49"/>
  <c r="F50"/>
  <c r="L138"/>
  <c r="S48"/>
  <c r="S106"/>
  <c r="X36"/>
  <c r="R52"/>
  <c r="J106"/>
  <c r="R106"/>
  <c r="X45"/>
  <c r="S49"/>
  <c r="X39"/>
  <c r="P106"/>
  <c r="S50"/>
  <c r="R49"/>
  <c r="J50"/>
  <c r="P50"/>
  <c r="X35"/>
  <c r="X38"/>
  <c r="X48"/>
  <c r="X44"/>
  <c r="X47"/>
  <c r="S107"/>
  <c r="F117"/>
  <c r="J107"/>
  <c r="P107"/>
  <c r="R50"/>
  <c r="R107"/>
  <c r="J117"/>
  <c r="R117"/>
  <c r="S117"/>
  <c r="P117"/>
</calcChain>
</file>

<file path=xl/comments1.xml><?xml version="1.0" encoding="utf-8"?>
<comments xmlns="http://schemas.openxmlformats.org/spreadsheetml/2006/main">
  <authors>
    <author>Mike B</author>
    <author>Mike</author>
  </authors>
  <commentList>
    <comment ref="J17" authorId="0">
      <text>
        <r>
          <rPr>
            <b/>
            <sz val="9"/>
            <color indexed="81"/>
            <rFont val="Tahoma"/>
            <charset val="1"/>
          </rPr>
          <t>Mike B:</t>
        </r>
        <r>
          <rPr>
            <sz val="9"/>
            <color indexed="81"/>
            <rFont val="Tahoma"/>
            <charset val="1"/>
          </rPr>
          <t xml:space="preserve">
Includes water rate increase - Advice Notice 13.</t>
        </r>
      </text>
    </comment>
    <comment ref="K18" authorId="0">
      <text>
        <r>
          <rPr>
            <b/>
            <sz val="9"/>
            <color indexed="81"/>
            <rFont val="Tahoma"/>
            <charset val="1"/>
          </rPr>
          <t>Mike B:</t>
        </r>
        <r>
          <rPr>
            <sz val="9"/>
            <color indexed="81"/>
            <rFont val="Tahoma"/>
            <charset val="1"/>
          </rPr>
          <t xml:space="preserve">
Includes water rate increase - Advice Notice 13.</t>
        </r>
      </text>
    </comment>
    <comment ref="J99" authorId="1">
      <text>
        <r>
          <rPr>
            <b/>
            <sz val="9"/>
            <color indexed="81"/>
            <rFont val="Tahoma"/>
            <charset val="1"/>
          </rPr>
          <t>Mike:
Activating new surface water source which should decrease electric bill by at least 25% for this FY.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05" authorId="1">
      <text>
        <r>
          <rPr>
            <b/>
            <sz val="9"/>
            <color indexed="81"/>
            <rFont val="Tahoma"/>
            <charset val="1"/>
          </rPr>
          <t>Mike:</t>
        </r>
        <r>
          <rPr>
            <sz val="9"/>
            <color indexed="81"/>
            <rFont val="Tahoma"/>
            <charset val="1"/>
          </rPr>
          <t xml:space="preserve">
$8,000 DFA Loan
Loan portion for following grants:
$3,041 Bond Debt - Water Tank Grant (2 2998 CIF)
$10,900 RCAC/USDA 0802-TWSD-01 Grant (11 mos)
$550 Fishing Pond Liner (Colonias) Grant
$1,184.70 Carissa Springs (Colonias) Grant
$500 15-0525 STB PER/Master Plan -  Leg Grant
</t>
        </r>
      </text>
    </comment>
  </commentList>
</comments>
</file>

<file path=xl/sharedStrings.xml><?xml version="1.0" encoding="utf-8"?>
<sst xmlns="http://schemas.openxmlformats.org/spreadsheetml/2006/main" count="180" uniqueCount="165">
  <si>
    <t>101-Admin</t>
  </si>
  <si>
    <t>101 GM</t>
  </si>
  <si>
    <t>101 PR</t>
  </si>
  <si>
    <t>101 RD</t>
  </si>
  <si>
    <t>505-Water Fund</t>
  </si>
  <si>
    <t>506-Water Stand By</t>
  </si>
  <si>
    <t>510-Cemetary</t>
  </si>
  <si>
    <t>513-Golf</t>
  </si>
  <si>
    <t>516-Recreation</t>
  </si>
  <si>
    <t>599 F &amp; S Chg</t>
  </si>
  <si>
    <t>TOTAL</t>
  </si>
  <si>
    <t>Jul '16 - Jun 17</t>
  </si>
  <si>
    <t>Ordinary Income/Expense</t>
  </si>
  <si>
    <t>Income</t>
  </si>
  <si>
    <t>31500 · Property Tax</t>
  </si>
  <si>
    <t>34060 · Cemetary Fees</t>
  </si>
  <si>
    <t>34070 · Purch of Cemetary Lots</t>
  </si>
  <si>
    <t>34150 · Printing and Copying</t>
  </si>
  <si>
    <t>34181 · Rec Fees Fishing</t>
  </si>
  <si>
    <t>34182 · Rec Fees Daily Swim</t>
  </si>
  <si>
    <t>34184 · Rec Fees Tournament Fees</t>
  </si>
  <si>
    <t>34185 · Rec Fees Daily Green</t>
  </si>
  <si>
    <t>34186 · Rec Fees Daily Cart</t>
  </si>
  <si>
    <t>34188 · Rec Fees Trail Fees</t>
  </si>
  <si>
    <t>34190 · Rent of Facilities</t>
  </si>
  <si>
    <t>34230 · Water Services MISC</t>
  </si>
  <si>
    <t>34231 · Metered Water</t>
  </si>
  <si>
    <t>34232 · Water Stand by Fees</t>
  </si>
  <si>
    <t>34235 · Trash Fees</t>
  </si>
  <si>
    <t>34236 · Water SB (Prior Yrs (Reserve))</t>
  </si>
  <si>
    <t>34240 · Water Meter Install</t>
  </si>
  <si>
    <t>34250 · Water Reconnect</t>
  </si>
  <si>
    <t>34251 · Water Disconnect</t>
  </si>
  <si>
    <t>34252 · New Line Extension</t>
  </si>
  <si>
    <t>34990 · Facilities &amp; Service Charges</t>
  </si>
  <si>
    <t>34991 · F&amp;S (Prior Yrs (Reserve))</t>
  </si>
  <si>
    <t>36010 · Contribution/Donation</t>
  </si>
  <si>
    <t>36030 · Investment Interest</t>
  </si>
  <si>
    <t>36060 · Refunds</t>
  </si>
  <si>
    <t>36070 · Rents and Royalties</t>
  </si>
  <si>
    <t>36090 · Sale of Merchandise</t>
  </si>
  <si>
    <t>37803 · Otero Trash Removal</t>
  </si>
  <si>
    <t>Total Income</t>
  </si>
  <si>
    <t>Cost of Goods Sold</t>
  </si>
  <si>
    <t>41020 · Wages - Full Time Employees</t>
  </si>
  <si>
    <t>41030 · Wages - Part Time Employees</t>
  </si>
  <si>
    <t>41040 · Wages - Seasonal Positions</t>
  </si>
  <si>
    <t>41050 · Wages - Overtime</t>
  </si>
  <si>
    <t>41060 · Vacation and Leave Pay</t>
  </si>
  <si>
    <t>41061 · Sick Pay</t>
  </si>
  <si>
    <t>42030 · Retirement PERA</t>
  </si>
  <si>
    <t>42050 · Risk Management Expense</t>
  </si>
  <si>
    <t>42070 · Unemployment Ins SUTA Exp</t>
  </si>
  <si>
    <t>47030 · Garnishments</t>
  </si>
  <si>
    <t>47041 · Employee Training</t>
  </si>
  <si>
    <t>47043 · Pre-Employ Physical Exams</t>
  </si>
  <si>
    <t>47210 · Worker's Comp Fee</t>
  </si>
  <si>
    <t>47215 · Workers Comp Insurance</t>
  </si>
  <si>
    <t>Total COGS</t>
  </si>
  <si>
    <t>Gross Profit</t>
  </si>
  <si>
    <t>Expense</t>
  </si>
  <si>
    <t>43009 · Federal 941 Tax Expense</t>
  </si>
  <si>
    <t>43010 · Mileage Reimbursement</t>
  </si>
  <si>
    <t>43020 · Per Diem</t>
  </si>
  <si>
    <t>43030 · Transportation Expense</t>
  </si>
  <si>
    <t>44010 · R&amp;M Building/Structures</t>
  </si>
  <si>
    <t>44020 · Maintenance Contracts</t>
  </si>
  <si>
    <t>44040 · R&amp;M - Vehicles</t>
  </si>
  <si>
    <t>44042 · R&amp;M Fixtures</t>
  </si>
  <si>
    <t>44043 · R&amp;M - Equipment-Heavy</t>
  </si>
  <si>
    <t>44045 · R&amp;M Carts</t>
  </si>
  <si>
    <t>44052 · R&amp;M Water Distrib. System</t>
  </si>
  <si>
    <t>44053 · R&amp;M Water Filtration System</t>
  </si>
  <si>
    <t>45010 · Audit Contract</t>
  </si>
  <si>
    <t>45020 · Attorney Fees</t>
  </si>
  <si>
    <t>45030 · Professional Services</t>
  </si>
  <si>
    <t>45035 · Public Notices - RFP</t>
  </si>
  <si>
    <t>45040 · Trash Disposal Contract</t>
  </si>
  <si>
    <t>45900 · Other Contractual Services</t>
  </si>
  <si>
    <t>45901 · H2O Contract</t>
  </si>
  <si>
    <t>46010 · Supplies</t>
  </si>
  <si>
    <t>46022 · Non-Capital Fixtures</t>
  </si>
  <si>
    <t>46023 · Non-Capital Equipment/Tools</t>
  </si>
  <si>
    <t>46030 · Safety Equipment</t>
  </si>
  <si>
    <t>46050 · Chemicals</t>
  </si>
  <si>
    <t>46060 · Fuel &amp; Oil</t>
  </si>
  <si>
    <t>46080 · Trout</t>
  </si>
  <si>
    <t>46090 · Road Material</t>
  </si>
  <si>
    <t>46091 · Sand &amp; Gravel</t>
  </si>
  <si>
    <t>47010 · Communications</t>
  </si>
  <si>
    <t>47020 · Claims/Judgments</t>
  </si>
  <si>
    <t>47061 · Insurance - Auto</t>
  </si>
  <si>
    <t>47070 · Postage &amp; Mail Service</t>
  </si>
  <si>
    <t>47081 · Printing</t>
  </si>
  <si>
    <t>47100 · Purchases for Resale</t>
  </si>
  <si>
    <t>47110 · Interest / Penalties</t>
  </si>
  <si>
    <t>47111 · County Clerk Filing Fee</t>
  </si>
  <si>
    <t>47112 · Conveyances &amp; Deeds</t>
  </si>
  <si>
    <t>47113 · Bank Charges</t>
  </si>
  <si>
    <t>47115 · Water Conservation Fee</t>
  </si>
  <si>
    <t>47116 · Water Permit Fees</t>
  </si>
  <si>
    <t>47117 · Permits</t>
  </si>
  <si>
    <t>47120 · Rent of Equipment / Machinery</t>
  </si>
  <si>
    <t>47140 · Subscriptions and Dues</t>
  </si>
  <si>
    <t>47150 · Telephone Expense</t>
  </si>
  <si>
    <t>47161 · Utilities - Water</t>
  </si>
  <si>
    <t>47162 · Utilities  -  Electricity</t>
  </si>
  <si>
    <t>47163 · Utilities  -  Propane</t>
  </si>
  <si>
    <t>47170 · Election Expenses</t>
  </si>
  <si>
    <t>47230 · Bad Debt Expense</t>
  </si>
  <si>
    <t>48020 · Capital Purchase - Equip/Mach</t>
  </si>
  <si>
    <t>49010 · Debt Service Reserve</t>
  </si>
  <si>
    <t>89610 · Loan Payment Expense</t>
  </si>
  <si>
    <t>Total Expense</t>
  </si>
  <si>
    <t>Net Ordinary Income</t>
  </si>
  <si>
    <t>Other Income/Expense</t>
  </si>
  <si>
    <t>Other Income</t>
  </si>
  <si>
    <t>88500 · Fund Transfers IN</t>
  </si>
  <si>
    <t>Total Other Income</t>
  </si>
  <si>
    <t>Other Expense</t>
  </si>
  <si>
    <t>49504 · Reserve for Capital</t>
  </si>
  <si>
    <t>89500 · Fund Transfers OUT</t>
  </si>
  <si>
    <t>Total Other Expense</t>
  </si>
  <si>
    <t>Net Other Income</t>
  </si>
  <si>
    <t>Net Income</t>
  </si>
  <si>
    <t>Water Fund</t>
  </si>
  <si>
    <t>General Fund</t>
  </si>
  <si>
    <t>47060 · Insurance Liability, Property, Auto</t>
  </si>
  <si>
    <t>All Labor</t>
  </si>
  <si>
    <t>All Insurance</t>
  </si>
  <si>
    <t>Old</t>
  </si>
  <si>
    <t>New</t>
  </si>
  <si>
    <t>Check Sum</t>
  </si>
  <si>
    <t>941 Tax 7.65%</t>
  </si>
  <si>
    <t>SUTA 1%</t>
  </si>
  <si>
    <t>Wokers Comp</t>
  </si>
  <si>
    <t>Total</t>
  </si>
  <si>
    <t>Water</t>
  </si>
  <si>
    <t>GM</t>
  </si>
  <si>
    <t>Golf</t>
  </si>
  <si>
    <t>Roads</t>
  </si>
  <si>
    <t>Admin</t>
  </si>
  <si>
    <t>Loans</t>
  </si>
  <si>
    <t>Input data for DFA Special District Annua Budget Form</t>
  </si>
  <si>
    <t>General Fund Revenue</t>
  </si>
  <si>
    <t>Property Taxes</t>
  </si>
  <si>
    <t>Other F&amp;S (past due, interest, etc.)</t>
  </si>
  <si>
    <t>Annual Facilities and Services Charge (F&amp;S)</t>
  </si>
  <si>
    <t>Other General Fund Revenue</t>
  </si>
  <si>
    <t>Total GF Revenue</t>
  </si>
  <si>
    <t>Water Fund Revenue</t>
  </si>
  <si>
    <t>Metered Water</t>
  </si>
  <si>
    <t>Other Water Fund (meter install, etc.)</t>
  </si>
  <si>
    <t>Water Standby Fee (SB)</t>
  </si>
  <si>
    <t>Other SB (past due, interest, etc.)</t>
  </si>
  <si>
    <t>Total WF Revenue</t>
  </si>
  <si>
    <t>General Fund Expenditures</t>
  </si>
  <si>
    <t>Labor Expense</t>
  </si>
  <si>
    <t>Operations &amp; Maintence General Fund Activities</t>
  </si>
  <si>
    <t>Total GF Expenses</t>
  </si>
  <si>
    <t>Water Fund Expenditures</t>
  </si>
  <si>
    <t>Operations &amp; Maintence Water Fund Activities</t>
  </si>
  <si>
    <t>Total WF Expenses</t>
  </si>
  <si>
    <t>44046 · R&amp;M Pool</t>
  </si>
  <si>
    <t>Wokers Comp Allocation</t>
  </si>
</sst>
</file>

<file path=xl/styles.xml><?xml version="1.0" encoding="utf-8"?>
<styleSheet xmlns="http://schemas.openxmlformats.org/spreadsheetml/2006/main">
  <numFmts count="1">
    <numFmt numFmtId="164" formatCode="#,##0.00;\-#,##0.00"/>
  </numFmts>
  <fonts count="9"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Arial"/>
    </font>
    <font>
      <sz val="8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indexed="8"/>
      <name val="Calibri"/>
      <family val="2"/>
    </font>
    <font>
      <sz val="14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7" fillId="0" borderId="0" applyFont="0" applyFill="0" applyBorder="0" applyAlignment="0" applyProtection="0"/>
  </cellStyleXfs>
  <cellXfs count="57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Border="1" applyAlignment="1">
      <alignment horizontal="centerContinuous"/>
    </xf>
    <xf numFmtId="164" fontId="2" fillId="0" borderId="0" xfId="0" applyNumberFormat="1" applyFont="1"/>
    <xf numFmtId="164" fontId="2" fillId="0" borderId="1" xfId="0" applyNumberFormat="1" applyFont="1" applyBorder="1"/>
    <xf numFmtId="164" fontId="2" fillId="0" borderId="0" xfId="0" applyNumberFormat="1" applyFont="1" applyBorder="1"/>
    <xf numFmtId="164" fontId="2" fillId="0" borderId="2" xfId="0" applyNumberFormat="1" applyFont="1" applyBorder="1"/>
    <xf numFmtId="164" fontId="2" fillId="0" borderId="3" xfId="0" applyNumberFormat="1" applyFont="1" applyBorder="1"/>
    <xf numFmtId="164" fontId="1" fillId="0" borderId="4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5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" fontId="0" fillId="0" borderId="0" xfId="0" applyNumberFormat="1"/>
    <xf numFmtId="4" fontId="0" fillId="2" borderId="0" xfId="0" applyNumberFormat="1" applyFill="1"/>
    <xf numFmtId="4" fontId="0" fillId="3" borderId="0" xfId="0" applyNumberFormat="1" applyFill="1"/>
    <xf numFmtId="164" fontId="2" fillId="0" borderId="0" xfId="0" applyNumberFormat="1" applyFont="1" applyFill="1"/>
    <xf numFmtId="4" fontId="0" fillId="3" borderId="0" xfId="0" applyNumberFormat="1" applyFill="1" applyAlignment="1" applyProtection="1">
      <alignment horizontal="center"/>
    </xf>
    <xf numFmtId="4" fontId="0" fillId="2" borderId="0" xfId="0" applyNumberFormat="1" applyFill="1" applyAlignment="1" applyProtection="1">
      <alignment horizontal="center"/>
    </xf>
    <xf numFmtId="4" fontId="0" fillId="3" borderId="0" xfId="0" applyNumberFormat="1" applyFill="1" applyProtection="1"/>
    <xf numFmtId="4" fontId="0" fillId="2" borderId="0" xfId="0" applyNumberFormat="1" applyFill="1" applyProtection="1"/>
    <xf numFmtId="49" fontId="1" fillId="2" borderId="0" xfId="0" applyNumberFormat="1" applyFont="1" applyFill="1" applyBorder="1" applyAlignment="1">
      <alignment horizontal="centerContinuous"/>
    </xf>
    <xf numFmtId="49" fontId="1" fillId="2" borderId="5" xfId="0" applyNumberFormat="1" applyFont="1" applyFill="1" applyBorder="1" applyAlignment="1">
      <alignment horizontal="center"/>
    </xf>
    <xf numFmtId="49" fontId="1" fillId="3" borderId="0" xfId="0" applyNumberFormat="1" applyFont="1" applyFill="1" applyBorder="1" applyAlignment="1">
      <alignment horizontal="centerContinuous"/>
    </xf>
    <xf numFmtId="49" fontId="1" fillId="3" borderId="5" xfId="0" applyNumberFormat="1" applyFont="1" applyFill="1" applyBorder="1" applyAlignment="1">
      <alignment horizontal="center"/>
    </xf>
    <xf numFmtId="164" fontId="2" fillId="4" borderId="0" xfId="0" applyNumberFormat="1" applyFont="1" applyFill="1"/>
    <xf numFmtId="164" fontId="2" fillId="5" borderId="0" xfId="0" applyNumberFormat="1" applyFont="1" applyFill="1"/>
    <xf numFmtId="0" fontId="1" fillId="0" borderId="0" xfId="0" applyNumberFormat="1" applyFont="1" applyAlignment="1">
      <alignment horizontal="right"/>
    </xf>
    <xf numFmtId="164" fontId="0" fillId="0" borderId="0" xfId="0" applyNumberFormat="1"/>
    <xf numFmtId="4" fontId="1" fillId="0" borderId="0" xfId="0" applyNumberFormat="1" applyFont="1"/>
    <xf numFmtId="10" fontId="0" fillId="0" borderId="0" xfId="2" applyNumberFormat="1" applyFont="1"/>
    <xf numFmtId="10" fontId="0" fillId="0" borderId="0" xfId="0" applyNumberFormat="1"/>
    <xf numFmtId="49" fontId="1" fillId="0" borderId="0" xfId="0" applyNumberFormat="1" applyFont="1" applyFill="1"/>
    <xf numFmtId="0" fontId="0" fillId="0" borderId="0" xfId="0" applyFill="1"/>
    <xf numFmtId="4" fontId="0" fillId="0" borderId="0" xfId="0" applyNumberFormat="1" applyFill="1"/>
    <xf numFmtId="0" fontId="0" fillId="0" borderId="0" xfId="0" applyNumberFormat="1" applyFill="1" applyAlignment="1">
      <alignment horizontal="center"/>
    </xf>
    <xf numFmtId="4" fontId="1" fillId="0" borderId="0" xfId="0" applyNumberFormat="1" applyFont="1" applyAlignment="1">
      <alignment horizontal="right"/>
    </xf>
    <xf numFmtId="0" fontId="0" fillId="0" borderId="0" xfId="0" applyNumberFormat="1" applyBorder="1"/>
    <xf numFmtId="164" fontId="1" fillId="0" borderId="2" xfId="0" applyNumberFormat="1" applyFont="1" applyBorder="1"/>
    <xf numFmtId="17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9" fontId="0" fillId="0" borderId="0" xfId="2" applyFont="1"/>
    <xf numFmtId="4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4" fontId="8" fillId="0" borderId="0" xfId="0" applyNumberFormat="1" applyFont="1"/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4" fontId="0" fillId="0" borderId="6" xfId="0" applyNumberFormat="1" applyBorder="1"/>
    <xf numFmtId="4" fontId="0" fillId="6" borderId="0" xfId="0" applyNumberFormat="1" applyFill="1"/>
    <xf numFmtId="4" fontId="0" fillId="2" borderId="7" xfId="0" applyNumberFormat="1" applyFill="1" applyBorder="1" applyAlignment="1">
      <alignment horizontal="center"/>
    </xf>
    <xf numFmtId="4" fontId="0" fillId="2" borderId="8" xfId="0" applyNumberFormat="1" applyFill="1" applyBorder="1" applyAlignment="1">
      <alignment horizontal="center"/>
    </xf>
    <xf numFmtId="4" fontId="0" fillId="2" borderId="9" xfId="0" applyNumberFormat="1" applyFill="1" applyBorder="1" applyAlignment="1">
      <alignment horizontal="center"/>
    </xf>
    <xf numFmtId="4" fontId="0" fillId="3" borderId="7" xfId="0" applyNumberFormat="1" applyFill="1" applyBorder="1" applyAlignment="1">
      <alignment horizontal="center"/>
    </xf>
    <xf numFmtId="4" fontId="0" fillId="3" borderId="8" xfId="0" applyNumberFormat="1" applyFill="1" applyBorder="1" applyAlignment="1">
      <alignment horizontal="center"/>
    </xf>
    <xf numFmtId="4" fontId="0" fillId="3" borderId="9" xfId="0" applyNumberFormat="1" applyFill="1" applyBorder="1" applyAlignment="1">
      <alignment horizontal="center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28575</xdr:rowOff>
    </xdr:to>
    <xdr:pic>
      <xdr:nvPicPr>
        <xdr:cNvPr id="1035" name="FILTER" hidden="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14400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28575</xdr:rowOff>
    </xdr:to>
    <xdr:pic>
      <xdr:nvPicPr>
        <xdr:cNvPr id="1036" name="HEADER" hidden="1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914400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V242"/>
  <sheetViews>
    <sheetView tabSelected="1" workbookViewId="0">
      <pane xSplit="5" ySplit="2" topLeftCell="F3" activePane="bottomRight" state="frozenSplit"/>
      <selection pane="topRight" activeCell="F1" sqref="F1"/>
      <selection pane="bottomLeft" activeCell="A3" sqref="A3"/>
      <selection pane="bottomRight" activeCell="F4" sqref="F4"/>
    </sheetView>
  </sheetViews>
  <sheetFormatPr defaultRowHeight="15" outlineLevelRow="1"/>
  <cols>
    <col min="1" max="4" width="3" style="13" customWidth="1"/>
    <col min="5" max="5" width="31.42578125" style="13" customWidth="1"/>
    <col min="6" max="9" width="14.5703125" style="14" bestFit="1" customWidth="1"/>
    <col min="10" max="10" width="15.85546875" style="14" bestFit="1" customWidth="1"/>
    <col min="11" max="11" width="16" style="14" bestFit="1" customWidth="1"/>
    <col min="12" max="12" width="14.5703125" style="14" bestFit="1" customWidth="1"/>
    <col min="13" max="13" width="12.28515625" style="14" bestFit="1" customWidth="1"/>
    <col min="14" max="14" width="15.28515625" style="14" bestFit="1" customWidth="1"/>
    <col min="15" max="15" width="14.5703125" style="14" bestFit="1" customWidth="1"/>
    <col min="16" max="16" width="12.28515625" style="14" bestFit="1" customWidth="1"/>
    <col min="18" max="18" width="15" style="15" customWidth="1"/>
    <col min="19" max="19" width="16.42578125" style="15" customWidth="1"/>
    <col min="20" max="20" width="17.42578125" customWidth="1"/>
    <col min="21" max="21" width="10.140625" bestFit="1" customWidth="1"/>
    <col min="23" max="23" width="13.140625" customWidth="1"/>
    <col min="24" max="24" width="13.5703125" customWidth="1"/>
    <col min="26" max="26" width="10.140625" bestFit="1" customWidth="1"/>
  </cols>
  <sheetData>
    <row r="1" spans="1:25" ht="15.75" thickBot="1">
      <c r="A1" s="1"/>
      <c r="B1" s="1"/>
      <c r="C1" s="1"/>
      <c r="D1" s="1"/>
      <c r="E1" s="1"/>
      <c r="F1" s="23" t="s">
        <v>0</v>
      </c>
      <c r="G1" s="23" t="s">
        <v>1</v>
      </c>
      <c r="H1" s="23" t="s">
        <v>2</v>
      </c>
      <c r="I1" s="23" t="s">
        <v>3</v>
      </c>
      <c r="J1" s="25" t="s">
        <v>4</v>
      </c>
      <c r="K1" s="25" t="s">
        <v>5</v>
      </c>
      <c r="L1" s="23" t="s">
        <v>6</v>
      </c>
      <c r="M1" s="23" t="s">
        <v>7</v>
      </c>
      <c r="N1" s="23" t="s">
        <v>8</v>
      </c>
      <c r="O1" s="23" t="s">
        <v>9</v>
      </c>
      <c r="P1" s="2" t="s">
        <v>10</v>
      </c>
      <c r="R1" s="19" t="s">
        <v>125</v>
      </c>
      <c r="S1" s="20" t="s">
        <v>126</v>
      </c>
    </row>
    <row r="2" spans="1:25" s="12" customFormat="1" ht="16.5" thickTop="1" thickBot="1">
      <c r="A2" s="10"/>
      <c r="B2" s="10"/>
      <c r="C2" s="10"/>
      <c r="D2" s="10"/>
      <c r="E2" s="10"/>
      <c r="F2" s="24" t="s">
        <v>11</v>
      </c>
      <c r="G2" s="24" t="s">
        <v>11</v>
      </c>
      <c r="H2" s="24" t="s">
        <v>11</v>
      </c>
      <c r="I2" s="24" t="s">
        <v>11</v>
      </c>
      <c r="J2" s="26" t="s">
        <v>11</v>
      </c>
      <c r="K2" s="26" t="s">
        <v>11</v>
      </c>
      <c r="L2" s="24" t="s">
        <v>11</v>
      </c>
      <c r="M2" s="24" t="s">
        <v>11</v>
      </c>
      <c r="N2" s="24" t="s">
        <v>11</v>
      </c>
      <c r="O2" s="24" t="s">
        <v>11</v>
      </c>
      <c r="P2" s="11" t="s">
        <v>11</v>
      </c>
      <c r="R2" s="21"/>
      <c r="S2" s="22"/>
    </row>
    <row r="3" spans="1:25" ht="15.75" thickTop="1">
      <c r="A3" s="1"/>
      <c r="B3" s="1" t="s">
        <v>12</v>
      </c>
      <c r="C3" s="1"/>
      <c r="D3" s="1"/>
      <c r="E3" s="1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R3" s="17"/>
      <c r="S3" s="16"/>
    </row>
    <row r="4" spans="1:25">
      <c r="A4" s="1"/>
      <c r="B4" s="1"/>
      <c r="C4" s="1"/>
      <c r="D4" s="1" t="s">
        <v>13</v>
      </c>
      <c r="E4" s="1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R4" s="17"/>
      <c r="S4" s="16"/>
    </row>
    <row r="5" spans="1:25">
      <c r="A5" s="1"/>
      <c r="B5" s="1"/>
      <c r="C5" s="1"/>
      <c r="D5" s="1"/>
      <c r="E5" s="1" t="s">
        <v>14</v>
      </c>
      <c r="F5" s="3">
        <v>42000</v>
      </c>
      <c r="G5" s="3">
        <v>31000</v>
      </c>
      <c r="H5" s="3">
        <v>36000</v>
      </c>
      <c r="I5" s="3">
        <v>18500</v>
      </c>
      <c r="J5" s="3"/>
      <c r="K5" s="3"/>
      <c r="L5" s="3">
        <v>3100</v>
      </c>
      <c r="M5" s="3">
        <v>25000</v>
      </c>
      <c r="N5" s="3"/>
      <c r="O5" s="3"/>
      <c r="P5" s="18">
        <f t="shared" ref="P5:P33" si="0">ROUND(SUM(F5:O5),5)</f>
        <v>155600</v>
      </c>
      <c r="R5" s="17">
        <f>SUM(J5+K5)</f>
        <v>0</v>
      </c>
      <c r="S5" s="16">
        <f>SUM(F5+G5+H5+I5+L5+M5+N5+O5)</f>
        <v>155600</v>
      </c>
    </row>
    <row r="6" spans="1:25">
      <c r="A6" s="1"/>
      <c r="B6" s="1"/>
      <c r="C6" s="1"/>
      <c r="D6" s="1"/>
      <c r="E6" s="1" t="s">
        <v>15</v>
      </c>
      <c r="F6" s="3"/>
      <c r="G6" s="3"/>
      <c r="H6" s="3"/>
      <c r="I6" s="3"/>
      <c r="J6" s="3"/>
      <c r="K6" s="3"/>
      <c r="L6" s="3">
        <v>0</v>
      </c>
      <c r="M6" s="3"/>
      <c r="N6" s="3"/>
      <c r="O6" s="3"/>
      <c r="P6" s="3">
        <f t="shared" si="0"/>
        <v>0</v>
      </c>
      <c r="R6" s="17">
        <f t="shared" ref="R6:R70" si="1">SUM(J6+K6)</f>
        <v>0</v>
      </c>
      <c r="S6" s="16">
        <f t="shared" ref="S6:S70" si="2">SUM(F6+G6+H6+I6+L6+M6+N6+O6)</f>
        <v>0</v>
      </c>
    </row>
    <row r="7" spans="1:25">
      <c r="A7" s="1"/>
      <c r="B7" s="1"/>
      <c r="C7" s="1"/>
      <c r="D7" s="1"/>
      <c r="E7" s="1" t="s">
        <v>16</v>
      </c>
      <c r="F7" s="3"/>
      <c r="G7" s="3"/>
      <c r="H7" s="3"/>
      <c r="I7" s="3"/>
      <c r="J7" s="3"/>
      <c r="K7" s="3"/>
      <c r="L7" s="3">
        <v>400</v>
      </c>
      <c r="M7" s="3"/>
      <c r="N7" s="3"/>
      <c r="O7" s="3"/>
      <c r="P7" s="3">
        <f t="shared" si="0"/>
        <v>400</v>
      </c>
      <c r="R7" s="17">
        <f t="shared" si="1"/>
        <v>0</v>
      </c>
      <c r="S7" s="16">
        <f t="shared" si="2"/>
        <v>400</v>
      </c>
    </row>
    <row r="8" spans="1:25" ht="18.75">
      <c r="A8" s="1"/>
      <c r="B8" s="1"/>
      <c r="C8" s="1"/>
      <c r="D8" s="1"/>
      <c r="E8" s="1" t="s">
        <v>17</v>
      </c>
      <c r="F8" s="3">
        <v>44</v>
      </c>
      <c r="G8" s="3"/>
      <c r="H8" s="3"/>
      <c r="I8" s="3"/>
      <c r="J8" s="3"/>
      <c r="K8" s="3"/>
      <c r="L8" s="3"/>
      <c r="M8" s="3"/>
      <c r="N8" s="3"/>
      <c r="O8" s="3"/>
      <c r="P8" s="3">
        <f t="shared" si="0"/>
        <v>44</v>
      </c>
      <c r="R8" s="17">
        <f t="shared" si="1"/>
        <v>0</v>
      </c>
      <c r="S8" s="16">
        <f t="shared" si="2"/>
        <v>44</v>
      </c>
      <c r="U8" s="46" t="s">
        <v>143</v>
      </c>
      <c r="W8" s="15"/>
      <c r="X8" s="15"/>
      <c r="Y8" s="15"/>
    </row>
    <row r="9" spans="1:25">
      <c r="A9" s="1"/>
      <c r="B9" s="1"/>
      <c r="C9" s="1"/>
      <c r="D9" s="1"/>
      <c r="E9" s="1" t="s">
        <v>18</v>
      </c>
      <c r="F9" s="3"/>
      <c r="G9" s="3"/>
      <c r="H9" s="3"/>
      <c r="I9" s="3"/>
      <c r="J9" s="3"/>
      <c r="K9" s="3"/>
      <c r="L9" s="3"/>
      <c r="M9" s="3"/>
      <c r="N9" s="3">
        <v>616.46</v>
      </c>
      <c r="O9" s="3"/>
      <c r="P9" s="3">
        <f t="shared" si="0"/>
        <v>616.46</v>
      </c>
      <c r="R9" s="17">
        <f t="shared" si="1"/>
        <v>0</v>
      </c>
      <c r="S9" s="16">
        <f t="shared" si="2"/>
        <v>616.46</v>
      </c>
      <c r="U9" s="14"/>
      <c r="V9" s="15"/>
      <c r="W9" s="15"/>
      <c r="X9" s="15"/>
      <c r="Y9" s="15"/>
    </row>
    <row r="10" spans="1:25">
      <c r="A10" s="1"/>
      <c r="B10" s="1"/>
      <c r="C10" s="1"/>
      <c r="D10" s="1"/>
      <c r="E10" s="1" t="s">
        <v>19</v>
      </c>
      <c r="F10" s="3"/>
      <c r="G10" s="3"/>
      <c r="H10" s="3"/>
      <c r="I10" s="3"/>
      <c r="J10" s="3"/>
      <c r="K10" s="3"/>
      <c r="L10" s="3"/>
      <c r="M10" s="3"/>
      <c r="N10" s="3">
        <v>1865.76</v>
      </c>
      <c r="O10" s="3"/>
      <c r="P10" s="3">
        <f t="shared" si="0"/>
        <v>1865.76</v>
      </c>
      <c r="R10" s="17">
        <f t="shared" si="1"/>
        <v>0</v>
      </c>
      <c r="S10" s="16">
        <f t="shared" si="2"/>
        <v>1865.76</v>
      </c>
      <c r="U10" s="14"/>
      <c r="V10" s="51" t="s">
        <v>144</v>
      </c>
      <c r="W10" s="52"/>
      <c r="X10" s="53"/>
      <c r="Y10" s="15"/>
    </row>
    <row r="11" spans="1:25">
      <c r="A11" s="1"/>
      <c r="B11" s="1"/>
      <c r="C11" s="1"/>
      <c r="D11" s="1"/>
      <c r="E11" s="1" t="s">
        <v>20</v>
      </c>
      <c r="F11" s="3"/>
      <c r="G11" s="3"/>
      <c r="H11" s="3"/>
      <c r="I11" s="3"/>
      <c r="J11" s="3"/>
      <c r="K11" s="3"/>
      <c r="L11" s="3"/>
      <c r="M11" s="3">
        <v>96</v>
      </c>
      <c r="N11" s="3"/>
      <c r="O11" s="3"/>
      <c r="P11" s="3">
        <f t="shared" si="0"/>
        <v>96</v>
      </c>
      <c r="R11" s="17">
        <f t="shared" si="1"/>
        <v>0</v>
      </c>
      <c r="S11" s="16">
        <f t="shared" si="2"/>
        <v>96</v>
      </c>
      <c r="U11" s="14"/>
      <c r="V11" s="15"/>
      <c r="W11" s="15"/>
      <c r="X11" s="44"/>
      <c r="Y11" s="15"/>
    </row>
    <row r="12" spans="1:25">
      <c r="A12" s="1"/>
      <c r="B12" s="1"/>
      <c r="C12" s="1"/>
      <c r="D12" s="1"/>
      <c r="E12" s="1" t="s">
        <v>21</v>
      </c>
      <c r="F12" s="3"/>
      <c r="G12" s="3"/>
      <c r="H12" s="3"/>
      <c r="I12" s="3"/>
      <c r="J12" s="3"/>
      <c r="K12" s="3"/>
      <c r="L12" s="3"/>
      <c r="M12" s="3">
        <v>2171</v>
      </c>
      <c r="N12" s="3"/>
      <c r="O12" s="3"/>
      <c r="P12" s="3">
        <f t="shared" si="0"/>
        <v>2171</v>
      </c>
      <c r="R12" s="17">
        <f t="shared" si="1"/>
        <v>0</v>
      </c>
      <c r="S12" s="16">
        <f t="shared" si="2"/>
        <v>2171</v>
      </c>
      <c r="U12" s="14"/>
      <c r="V12" s="15"/>
      <c r="W12" s="44" t="s">
        <v>145</v>
      </c>
      <c r="X12" s="44">
        <f>SUM(P5)</f>
        <v>155600</v>
      </c>
      <c r="Y12" s="15"/>
    </row>
    <row r="13" spans="1:25">
      <c r="A13" s="1"/>
      <c r="B13" s="1"/>
      <c r="C13" s="1"/>
      <c r="D13" s="1"/>
      <c r="E13" s="1" t="s">
        <v>22</v>
      </c>
      <c r="F13" s="3"/>
      <c r="G13" s="3"/>
      <c r="H13" s="3"/>
      <c r="I13" s="3"/>
      <c r="J13" s="3"/>
      <c r="K13" s="3"/>
      <c r="L13" s="3"/>
      <c r="M13" s="3">
        <v>860</v>
      </c>
      <c r="N13" s="3"/>
      <c r="O13" s="3"/>
      <c r="P13" s="3">
        <f t="shared" si="0"/>
        <v>860</v>
      </c>
      <c r="R13" s="17">
        <f t="shared" si="1"/>
        <v>0</v>
      </c>
      <c r="S13" s="16">
        <f t="shared" si="2"/>
        <v>860</v>
      </c>
      <c r="U13" s="14"/>
      <c r="V13" s="15"/>
      <c r="W13" s="45" t="s">
        <v>148</v>
      </c>
      <c r="X13" s="15">
        <f>SUM(S33-X12-X14-X15)</f>
        <v>64418.219999999987</v>
      </c>
      <c r="Y13" s="15"/>
    </row>
    <row r="14" spans="1:25">
      <c r="A14" s="1"/>
      <c r="B14" s="1"/>
      <c r="C14" s="1"/>
      <c r="D14" s="1"/>
      <c r="E14" s="1" t="s">
        <v>23</v>
      </c>
      <c r="F14" s="3"/>
      <c r="G14" s="3"/>
      <c r="H14" s="3"/>
      <c r="I14" s="3"/>
      <c r="J14" s="3"/>
      <c r="K14" s="3"/>
      <c r="L14" s="3"/>
      <c r="M14" s="3">
        <v>15</v>
      </c>
      <c r="N14" s="3"/>
      <c r="O14" s="3"/>
      <c r="P14" s="3">
        <f t="shared" si="0"/>
        <v>15</v>
      </c>
      <c r="R14" s="17">
        <f t="shared" si="1"/>
        <v>0</v>
      </c>
      <c r="S14" s="16">
        <f t="shared" si="2"/>
        <v>15</v>
      </c>
      <c r="U14" s="14"/>
      <c r="V14" s="14"/>
      <c r="W14" s="44" t="s">
        <v>147</v>
      </c>
      <c r="X14" s="44">
        <f>SUM(O25)</f>
        <v>146000</v>
      </c>
      <c r="Y14" s="14"/>
    </row>
    <row r="15" spans="1:25">
      <c r="A15" s="1"/>
      <c r="B15" s="1"/>
      <c r="C15" s="1"/>
      <c r="D15" s="1"/>
      <c r="E15" s="1" t="s">
        <v>24</v>
      </c>
      <c r="F15" s="3"/>
      <c r="G15" s="3"/>
      <c r="H15" s="3">
        <v>2500</v>
      </c>
      <c r="I15" s="3"/>
      <c r="J15" s="3"/>
      <c r="K15" s="3"/>
      <c r="L15" s="3"/>
      <c r="M15" s="3">
        <v>2000</v>
      </c>
      <c r="N15" s="3"/>
      <c r="O15" s="3"/>
      <c r="P15" s="3">
        <f t="shared" si="0"/>
        <v>4500</v>
      </c>
      <c r="R15" s="17">
        <f t="shared" si="1"/>
        <v>0</v>
      </c>
      <c r="S15" s="16">
        <f t="shared" si="2"/>
        <v>4500</v>
      </c>
      <c r="U15" s="14"/>
      <c r="V15" s="14"/>
      <c r="W15" s="44" t="s">
        <v>146</v>
      </c>
      <c r="X15" s="44">
        <f>SUM(O26+O28)</f>
        <v>15105.64</v>
      </c>
      <c r="Y15" s="14"/>
    </row>
    <row r="16" spans="1:25">
      <c r="A16" s="1"/>
      <c r="B16" s="1"/>
      <c r="C16" s="1"/>
      <c r="D16" s="1"/>
      <c r="E16" s="1" t="s">
        <v>25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>
        <f t="shared" si="0"/>
        <v>0</v>
      </c>
      <c r="R16" s="17">
        <f t="shared" si="1"/>
        <v>0</v>
      </c>
      <c r="S16" s="16">
        <f t="shared" si="2"/>
        <v>0</v>
      </c>
      <c r="U16" s="14"/>
      <c r="V16" s="14"/>
      <c r="W16" s="45"/>
      <c r="X16" s="45"/>
      <c r="Y16" s="14"/>
    </row>
    <row r="17" spans="1:25">
      <c r="A17" s="1"/>
      <c r="B17" s="1"/>
      <c r="C17" s="1"/>
      <c r="D17" s="1"/>
      <c r="E17" s="1" t="s">
        <v>26</v>
      </c>
      <c r="F17" s="3"/>
      <c r="G17" s="3"/>
      <c r="H17" s="3"/>
      <c r="I17" s="3"/>
      <c r="J17" s="28">
        <v>295000</v>
      </c>
      <c r="K17" s="3"/>
      <c r="L17" s="3"/>
      <c r="M17" s="3"/>
      <c r="N17" s="3"/>
      <c r="O17" s="3"/>
      <c r="P17" s="3">
        <f t="shared" si="0"/>
        <v>295000</v>
      </c>
      <c r="R17" s="17">
        <f t="shared" si="1"/>
        <v>295000</v>
      </c>
      <c r="S17" s="16">
        <f t="shared" si="2"/>
        <v>0</v>
      </c>
      <c r="U17" s="14"/>
      <c r="V17" s="14"/>
      <c r="W17" s="45" t="s">
        <v>149</v>
      </c>
      <c r="X17" s="44">
        <f>SUM(X12:X15)</f>
        <v>381123.86</v>
      </c>
      <c r="Y17" s="14"/>
    </row>
    <row r="18" spans="1:25">
      <c r="A18" s="1"/>
      <c r="B18" s="1"/>
      <c r="C18" s="1"/>
      <c r="D18" s="1"/>
      <c r="E18" s="1" t="s">
        <v>27</v>
      </c>
      <c r="F18" s="3"/>
      <c r="G18" s="3"/>
      <c r="H18" s="3"/>
      <c r="I18" s="3"/>
      <c r="J18" s="3"/>
      <c r="K18" s="28">
        <v>180000</v>
      </c>
      <c r="L18" s="3"/>
      <c r="M18" s="3"/>
      <c r="N18" s="3"/>
      <c r="O18" s="3"/>
      <c r="P18" s="3">
        <f>ROUND(SUM(F18:O18),5)</f>
        <v>180000</v>
      </c>
      <c r="R18" s="17">
        <f t="shared" si="1"/>
        <v>180000</v>
      </c>
      <c r="S18" s="16">
        <f t="shared" si="2"/>
        <v>0</v>
      </c>
      <c r="U18" s="14"/>
      <c r="V18" s="14"/>
      <c r="W18" s="45" t="s">
        <v>132</v>
      </c>
      <c r="X18" s="44">
        <f>SUM(S33)</f>
        <v>381123.86</v>
      </c>
      <c r="Y18" s="14"/>
    </row>
    <row r="19" spans="1:25">
      <c r="A19" s="1"/>
      <c r="B19" s="1"/>
      <c r="C19" s="1"/>
      <c r="D19" s="1"/>
      <c r="E19" s="1" t="s">
        <v>28</v>
      </c>
      <c r="F19" s="3"/>
      <c r="G19" s="3">
        <v>35500</v>
      </c>
      <c r="H19" s="3"/>
      <c r="I19" s="3"/>
      <c r="J19" s="3"/>
      <c r="K19" s="3"/>
      <c r="L19" s="3"/>
      <c r="M19" s="3"/>
      <c r="N19" s="3"/>
      <c r="O19" s="3"/>
      <c r="P19" s="3">
        <f t="shared" si="0"/>
        <v>35500</v>
      </c>
      <c r="R19" s="17">
        <f t="shared" si="1"/>
        <v>0</v>
      </c>
      <c r="S19" s="16">
        <f t="shared" si="2"/>
        <v>35500</v>
      </c>
    </row>
    <row r="20" spans="1:25">
      <c r="A20" s="1"/>
      <c r="B20" s="1"/>
      <c r="C20" s="1"/>
      <c r="D20" s="1"/>
      <c r="E20" s="1" t="s">
        <v>29</v>
      </c>
      <c r="F20" s="3"/>
      <c r="G20" s="3"/>
      <c r="H20" s="3"/>
      <c r="I20" s="3"/>
      <c r="J20" s="3"/>
      <c r="K20" s="3">
        <v>15000</v>
      </c>
      <c r="L20" s="3"/>
      <c r="M20" s="3"/>
      <c r="N20" s="3"/>
      <c r="O20" s="3"/>
      <c r="P20" s="3">
        <f t="shared" si="0"/>
        <v>15000</v>
      </c>
      <c r="R20" s="17">
        <f t="shared" si="1"/>
        <v>15000</v>
      </c>
      <c r="S20" s="16">
        <f t="shared" si="2"/>
        <v>0</v>
      </c>
    </row>
    <row r="21" spans="1:25">
      <c r="A21" s="1"/>
      <c r="B21" s="1"/>
      <c r="C21" s="1"/>
      <c r="D21" s="1"/>
      <c r="E21" s="1" t="s">
        <v>30</v>
      </c>
      <c r="F21" s="3"/>
      <c r="G21" s="3"/>
      <c r="H21" s="3"/>
      <c r="I21" s="3"/>
      <c r="J21" s="3">
        <v>5000</v>
      </c>
      <c r="K21" s="3"/>
      <c r="L21" s="3"/>
      <c r="M21" s="3"/>
      <c r="N21" s="3"/>
      <c r="O21" s="3"/>
      <c r="P21" s="3">
        <f t="shared" si="0"/>
        <v>5000</v>
      </c>
      <c r="R21" s="17">
        <f t="shared" si="1"/>
        <v>5000</v>
      </c>
      <c r="S21" s="16">
        <f t="shared" si="2"/>
        <v>0</v>
      </c>
    </row>
    <row r="22" spans="1:25">
      <c r="A22" s="1"/>
      <c r="B22" s="1"/>
      <c r="C22" s="1"/>
      <c r="D22" s="1"/>
      <c r="E22" s="1" t="s">
        <v>31</v>
      </c>
      <c r="F22" s="3"/>
      <c r="G22" s="3"/>
      <c r="H22" s="3"/>
      <c r="I22" s="3"/>
      <c r="J22" s="3">
        <v>1300</v>
      </c>
      <c r="K22" s="3"/>
      <c r="L22" s="3"/>
      <c r="M22" s="3"/>
      <c r="N22" s="3"/>
      <c r="O22" s="3"/>
      <c r="P22" s="3">
        <f t="shared" si="0"/>
        <v>1300</v>
      </c>
      <c r="R22" s="17">
        <f t="shared" si="1"/>
        <v>1300</v>
      </c>
      <c r="S22" s="16">
        <f t="shared" si="2"/>
        <v>0</v>
      </c>
      <c r="V22" s="54" t="s">
        <v>150</v>
      </c>
      <c r="W22" s="55"/>
      <c r="X22" s="56"/>
    </row>
    <row r="23" spans="1:25">
      <c r="A23" s="1"/>
      <c r="B23" s="1"/>
      <c r="C23" s="1"/>
      <c r="D23" s="1"/>
      <c r="E23" s="1" t="s">
        <v>32</v>
      </c>
      <c r="F23" s="3"/>
      <c r="G23" s="3"/>
      <c r="H23" s="3"/>
      <c r="I23" s="3"/>
      <c r="J23" s="3">
        <v>1350</v>
      </c>
      <c r="K23" s="3"/>
      <c r="L23" s="3"/>
      <c r="M23" s="3"/>
      <c r="N23" s="3"/>
      <c r="O23" s="3"/>
      <c r="P23" s="3">
        <f t="shared" si="0"/>
        <v>1350</v>
      </c>
      <c r="R23" s="17">
        <f t="shared" si="1"/>
        <v>1350</v>
      </c>
      <c r="S23" s="16">
        <f t="shared" si="2"/>
        <v>0</v>
      </c>
    </row>
    <row r="24" spans="1:25">
      <c r="A24" s="1"/>
      <c r="B24" s="1"/>
      <c r="C24" s="1"/>
      <c r="D24" s="1"/>
      <c r="E24" s="1" t="s">
        <v>33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>
        <f t="shared" si="0"/>
        <v>0</v>
      </c>
      <c r="R24" s="17">
        <f t="shared" si="1"/>
        <v>0</v>
      </c>
      <c r="S24" s="16">
        <f t="shared" si="2"/>
        <v>0</v>
      </c>
      <c r="W24" s="47" t="s">
        <v>151</v>
      </c>
      <c r="X24" s="15">
        <f>SUM(R17)</f>
        <v>295000</v>
      </c>
    </row>
    <row r="25" spans="1:25">
      <c r="A25" s="1"/>
      <c r="B25" s="1"/>
      <c r="C25" s="1"/>
      <c r="D25" s="1"/>
      <c r="E25" s="1" t="s">
        <v>34</v>
      </c>
      <c r="F25" s="3"/>
      <c r="G25" s="3"/>
      <c r="H25" s="3"/>
      <c r="I25" s="3"/>
      <c r="J25" s="3"/>
      <c r="K25" s="3"/>
      <c r="L25" s="3"/>
      <c r="M25" s="3"/>
      <c r="N25" s="3"/>
      <c r="O25" s="3">
        <v>146000</v>
      </c>
      <c r="P25" s="3">
        <f t="shared" si="0"/>
        <v>146000</v>
      </c>
      <c r="R25" s="17">
        <f t="shared" si="1"/>
        <v>0</v>
      </c>
      <c r="S25" s="16">
        <f t="shared" si="2"/>
        <v>146000</v>
      </c>
      <c r="W25" s="47" t="s">
        <v>153</v>
      </c>
      <c r="X25" s="15">
        <f>SUM(R18)</f>
        <v>180000</v>
      </c>
    </row>
    <row r="26" spans="1:25">
      <c r="A26" s="1"/>
      <c r="B26" s="1"/>
      <c r="C26" s="1"/>
      <c r="D26" s="1"/>
      <c r="E26" s="1" t="s">
        <v>35</v>
      </c>
      <c r="F26" s="3"/>
      <c r="G26" s="3"/>
      <c r="H26" s="3"/>
      <c r="I26" s="3"/>
      <c r="J26" s="3"/>
      <c r="K26" s="3"/>
      <c r="L26" s="3"/>
      <c r="M26" s="3"/>
      <c r="N26" s="3"/>
      <c r="O26" s="3">
        <v>15000</v>
      </c>
      <c r="P26" s="3">
        <f t="shared" si="0"/>
        <v>15000</v>
      </c>
      <c r="R26" s="17">
        <f t="shared" si="1"/>
        <v>0</v>
      </c>
      <c r="S26" s="16">
        <f t="shared" si="2"/>
        <v>15000</v>
      </c>
      <c r="W26" s="47" t="s">
        <v>154</v>
      </c>
      <c r="X26" s="15">
        <f>SUM(R20+R28)</f>
        <v>15108</v>
      </c>
    </row>
    <row r="27" spans="1:25">
      <c r="A27" s="1"/>
      <c r="B27" s="1"/>
      <c r="C27" s="1"/>
      <c r="D27" s="1"/>
      <c r="E27" s="1" t="s">
        <v>36</v>
      </c>
      <c r="F27" s="3"/>
      <c r="G27" s="3"/>
      <c r="H27" s="3">
        <v>2000</v>
      </c>
      <c r="I27" s="3"/>
      <c r="J27" s="3"/>
      <c r="K27" s="3"/>
      <c r="L27" s="3"/>
      <c r="M27" s="3"/>
      <c r="N27" s="3">
        <v>6000</v>
      </c>
      <c r="O27" s="3"/>
      <c r="P27" s="3">
        <f t="shared" si="0"/>
        <v>8000</v>
      </c>
      <c r="R27" s="17">
        <f t="shared" si="1"/>
        <v>0</v>
      </c>
      <c r="S27" s="16">
        <f t="shared" si="2"/>
        <v>8000</v>
      </c>
      <c r="W27" s="47" t="s">
        <v>152</v>
      </c>
      <c r="X27" s="15">
        <f>SUM(R33-X24-X25-X26)</f>
        <v>7650</v>
      </c>
    </row>
    <row r="28" spans="1:25">
      <c r="A28" s="1"/>
      <c r="B28" s="1"/>
      <c r="C28" s="1"/>
      <c r="D28" s="1"/>
      <c r="E28" s="1" t="s">
        <v>37</v>
      </c>
      <c r="F28" s="3">
        <v>480</v>
      </c>
      <c r="G28" s="3"/>
      <c r="H28" s="3"/>
      <c r="I28" s="3"/>
      <c r="J28" s="3">
        <v>13</v>
      </c>
      <c r="K28" s="3">
        <v>95</v>
      </c>
      <c r="L28" s="3"/>
      <c r="M28" s="3"/>
      <c r="N28" s="3"/>
      <c r="O28" s="3">
        <v>105.64</v>
      </c>
      <c r="P28" s="3">
        <f t="shared" si="0"/>
        <v>693.64</v>
      </c>
      <c r="R28" s="17">
        <f t="shared" si="1"/>
        <v>108</v>
      </c>
      <c r="S28" s="16">
        <f t="shared" si="2"/>
        <v>585.64</v>
      </c>
    </row>
    <row r="29" spans="1:25">
      <c r="A29" s="1"/>
      <c r="B29" s="1"/>
      <c r="C29" s="1"/>
      <c r="D29" s="1"/>
      <c r="E29" s="1" t="s">
        <v>38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>
        <f t="shared" si="0"/>
        <v>0</v>
      </c>
      <c r="R29" s="17">
        <f t="shared" si="1"/>
        <v>0</v>
      </c>
      <c r="S29" s="16">
        <f t="shared" si="2"/>
        <v>0</v>
      </c>
      <c r="W29" s="45" t="s">
        <v>155</v>
      </c>
      <c r="X29" s="15">
        <f>SUM(X24:X27)</f>
        <v>497758</v>
      </c>
    </row>
    <row r="30" spans="1:25">
      <c r="A30" s="1"/>
      <c r="B30" s="1"/>
      <c r="C30" s="1"/>
      <c r="D30" s="1"/>
      <c r="E30" s="1" t="s">
        <v>39</v>
      </c>
      <c r="F30" s="3"/>
      <c r="G30" s="3"/>
      <c r="H30" s="18">
        <v>170</v>
      </c>
      <c r="I30" s="3"/>
      <c r="J30" s="3"/>
      <c r="K30" s="3"/>
      <c r="L30" s="3"/>
      <c r="M30" s="3">
        <v>500</v>
      </c>
      <c r="N30" s="3"/>
      <c r="O30" s="3"/>
      <c r="P30" s="3">
        <f t="shared" si="0"/>
        <v>670</v>
      </c>
      <c r="R30" s="17">
        <f t="shared" si="1"/>
        <v>0</v>
      </c>
      <c r="S30" s="16">
        <f t="shared" si="2"/>
        <v>670</v>
      </c>
      <c r="W30" s="45" t="s">
        <v>132</v>
      </c>
      <c r="X30" s="15">
        <f>SUM(R33)</f>
        <v>497758</v>
      </c>
    </row>
    <row r="31" spans="1:25">
      <c r="A31" s="1"/>
      <c r="B31" s="1"/>
      <c r="C31" s="1"/>
      <c r="D31" s="1"/>
      <c r="E31" s="1" t="s">
        <v>40</v>
      </c>
      <c r="F31" s="3"/>
      <c r="G31" s="3"/>
      <c r="H31" s="3"/>
      <c r="I31" s="3"/>
      <c r="J31" s="3"/>
      <c r="K31" s="3"/>
      <c r="L31" s="3"/>
      <c r="M31" s="3">
        <v>200</v>
      </c>
      <c r="N31" s="3"/>
      <c r="O31" s="3"/>
      <c r="P31" s="3">
        <f t="shared" si="0"/>
        <v>200</v>
      </c>
      <c r="R31" s="17">
        <f t="shared" si="1"/>
        <v>0</v>
      </c>
      <c r="S31" s="16">
        <f t="shared" si="2"/>
        <v>200</v>
      </c>
    </row>
    <row r="32" spans="1:25" ht="15.75" thickBot="1">
      <c r="A32" s="1"/>
      <c r="B32" s="1"/>
      <c r="C32" s="1"/>
      <c r="D32" s="1"/>
      <c r="E32" s="1" t="s">
        <v>41</v>
      </c>
      <c r="F32" s="4"/>
      <c r="G32" s="4">
        <v>9000</v>
      </c>
      <c r="H32" s="4"/>
      <c r="I32" s="4"/>
      <c r="J32" s="4"/>
      <c r="K32" s="4"/>
      <c r="L32" s="4"/>
      <c r="M32" s="4"/>
      <c r="N32" s="4"/>
      <c r="O32" s="4"/>
      <c r="P32" s="4">
        <f t="shared" si="0"/>
        <v>9000</v>
      </c>
      <c r="R32" s="17">
        <f t="shared" si="1"/>
        <v>0</v>
      </c>
      <c r="S32" s="16">
        <f t="shared" si="2"/>
        <v>9000</v>
      </c>
    </row>
    <row r="33" spans="1:26">
      <c r="A33" s="1"/>
      <c r="B33" s="1"/>
      <c r="C33" s="1"/>
      <c r="D33" s="1" t="s">
        <v>42</v>
      </c>
      <c r="E33" s="1"/>
      <c r="F33" s="3">
        <f t="shared" ref="F33:O33" si="3">ROUND(SUM(F4:F32),5)</f>
        <v>42524</v>
      </c>
      <c r="G33" s="3">
        <f t="shared" si="3"/>
        <v>75500</v>
      </c>
      <c r="H33" s="3">
        <f t="shared" si="3"/>
        <v>40670</v>
      </c>
      <c r="I33" s="3">
        <f t="shared" si="3"/>
        <v>18500</v>
      </c>
      <c r="J33" s="3">
        <f t="shared" si="3"/>
        <v>302663</v>
      </c>
      <c r="K33" s="3">
        <f t="shared" si="3"/>
        <v>195095</v>
      </c>
      <c r="L33" s="3">
        <f t="shared" si="3"/>
        <v>3500</v>
      </c>
      <c r="M33" s="3">
        <f t="shared" si="3"/>
        <v>30842</v>
      </c>
      <c r="N33" s="3">
        <f t="shared" si="3"/>
        <v>8482.2199999999993</v>
      </c>
      <c r="O33" s="3">
        <f t="shared" si="3"/>
        <v>161105.64000000001</v>
      </c>
      <c r="P33" s="3">
        <f t="shared" si="0"/>
        <v>878881.86</v>
      </c>
      <c r="R33" s="17">
        <f t="shared" si="1"/>
        <v>497758</v>
      </c>
      <c r="S33" s="16">
        <f t="shared" si="2"/>
        <v>381123.86</v>
      </c>
      <c r="V33" s="51" t="s">
        <v>156</v>
      </c>
      <c r="W33" s="52"/>
      <c r="X33" s="53"/>
    </row>
    <row r="34" spans="1:26">
      <c r="A34" s="1"/>
      <c r="B34" s="1"/>
      <c r="C34" s="1"/>
      <c r="D34" s="1" t="s">
        <v>43</v>
      </c>
      <c r="E34" s="1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R34" s="17"/>
      <c r="S34" s="16"/>
      <c r="T34" s="37"/>
    </row>
    <row r="35" spans="1:26">
      <c r="A35" s="1"/>
      <c r="B35" s="1"/>
      <c r="C35" s="1"/>
      <c r="D35" s="1"/>
      <c r="E35" s="1" t="s">
        <v>44</v>
      </c>
      <c r="F35" s="3">
        <v>5700</v>
      </c>
      <c r="G35" s="3">
        <v>14000</v>
      </c>
      <c r="H35" s="3">
        <v>6000</v>
      </c>
      <c r="I35" s="3">
        <v>29000</v>
      </c>
      <c r="J35" s="18">
        <v>92500</v>
      </c>
      <c r="K35" s="18">
        <v>700</v>
      </c>
      <c r="L35" s="3">
        <v>650</v>
      </c>
      <c r="M35" s="3">
        <v>750</v>
      </c>
      <c r="N35" s="3">
        <v>700</v>
      </c>
      <c r="O35" s="3">
        <v>1500</v>
      </c>
      <c r="P35" s="3">
        <f t="shared" ref="P35:P50" si="4">ROUND(SUM(F35:O35),5)</f>
        <v>151500</v>
      </c>
      <c r="R35" s="17">
        <f t="shared" si="1"/>
        <v>93200</v>
      </c>
      <c r="S35" s="16">
        <f t="shared" si="2"/>
        <v>58300</v>
      </c>
      <c r="T35" s="36"/>
      <c r="U35" s="15"/>
      <c r="V35" s="35"/>
      <c r="W35" s="48" t="s">
        <v>157</v>
      </c>
      <c r="X35" s="36">
        <f>SUM(S49+O52+N52+L52+M52+I52+H52+G52+F52)</f>
        <v>191611.97281500004</v>
      </c>
      <c r="Z35" s="15"/>
    </row>
    <row r="36" spans="1:26">
      <c r="A36" s="1"/>
      <c r="B36" s="1"/>
      <c r="C36" s="1"/>
      <c r="D36" s="1"/>
      <c r="E36" s="1" t="s">
        <v>45</v>
      </c>
      <c r="F36" s="3">
        <v>39000</v>
      </c>
      <c r="G36" s="3">
        <v>6000</v>
      </c>
      <c r="H36" s="3">
        <v>8500</v>
      </c>
      <c r="I36" s="3"/>
      <c r="J36" s="18">
        <v>80000</v>
      </c>
      <c r="K36" s="18">
        <v>8000</v>
      </c>
      <c r="L36" s="3"/>
      <c r="M36" s="3">
        <v>12700</v>
      </c>
      <c r="N36" s="3">
        <v>8000</v>
      </c>
      <c r="O36" s="3">
        <v>2300</v>
      </c>
      <c r="P36" s="3">
        <f t="shared" si="4"/>
        <v>164500</v>
      </c>
      <c r="R36" s="17">
        <f t="shared" si="1"/>
        <v>88000</v>
      </c>
      <c r="S36" s="16">
        <f t="shared" si="2"/>
        <v>76500</v>
      </c>
      <c r="T36" s="36"/>
      <c r="W36" s="47" t="s">
        <v>158</v>
      </c>
      <c r="X36" s="15">
        <f>SUM(S106-O52-N52-M52-L52-I52-H52-G52-F52)</f>
        <v>177619.300005</v>
      </c>
      <c r="Z36" s="15"/>
    </row>
    <row r="37" spans="1:26">
      <c r="A37" s="1"/>
      <c r="B37" s="1"/>
      <c r="C37" s="1"/>
      <c r="D37" s="1"/>
      <c r="E37" s="1" t="s">
        <v>46</v>
      </c>
      <c r="F37" s="3"/>
      <c r="G37" s="3"/>
      <c r="H37" s="3"/>
      <c r="I37" s="3"/>
      <c r="J37" s="18"/>
      <c r="K37" s="18">
        <v>0</v>
      </c>
      <c r="L37" s="3"/>
      <c r="M37" s="3"/>
      <c r="N37" s="3"/>
      <c r="O37" s="3"/>
      <c r="P37" s="3">
        <f t="shared" si="4"/>
        <v>0</v>
      </c>
      <c r="R37" s="17">
        <f t="shared" si="1"/>
        <v>0</v>
      </c>
      <c r="S37" s="16">
        <f t="shared" si="2"/>
        <v>0</v>
      </c>
      <c r="W37" s="47"/>
    </row>
    <row r="38" spans="1:26">
      <c r="A38" s="1"/>
      <c r="B38" s="1"/>
      <c r="C38" s="1"/>
      <c r="D38" s="1"/>
      <c r="E38" s="1" t="s">
        <v>47</v>
      </c>
      <c r="F38" s="3"/>
      <c r="G38" s="3"/>
      <c r="H38" s="3"/>
      <c r="I38" s="3">
        <v>500</v>
      </c>
      <c r="J38" s="18">
        <v>8500</v>
      </c>
      <c r="K38" s="18"/>
      <c r="L38" s="3"/>
      <c r="M38" s="3">
        <v>80</v>
      </c>
      <c r="N38" s="3">
        <v>600</v>
      </c>
      <c r="O38" s="3">
        <v>250</v>
      </c>
      <c r="P38" s="3">
        <f t="shared" si="4"/>
        <v>9930</v>
      </c>
      <c r="R38" s="17">
        <f t="shared" si="1"/>
        <v>8500</v>
      </c>
      <c r="S38" s="16">
        <f t="shared" si="2"/>
        <v>1430</v>
      </c>
      <c r="W38" s="47" t="s">
        <v>159</v>
      </c>
      <c r="X38" s="15">
        <f>SUM(X35:X36)</f>
        <v>369231.27282000007</v>
      </c>
    </row>
    <row r="39" spans="1:26">
      <c r="A39" s="1"/>
      <c r="B39" s="1"/>
      <c r="C39" s="1"/>
      <c r="D39" s="1"/>
      <c r="E39" s="1" t="s">
        <v>48</v>
      </c>
      <c r="F39" s="3">
        <v>628.45000000000005</v>
      </c>
      <c r="G39" s="3">
        <v>2000</v>
      </c>
      <c r="H39" s="3">
        <v>305.66000000000003</v>
      </c>
      <c r="I39" s="3">
        <v>1582.24</v>
      </c>
      <c r="J39" s="18">
        <v>5000</v>
      </c>
      <c r="K39" s="18">
        <v>50</v>
      </c>
      <c r="L39" s="3"/>
      <c r="M39" s="3">
        <v>223.36</v>
      </c>
      <c r="N39" s="3"/>
      <c r="O39" s="3"/>
      <c r="P39" s="3">
        <f t="shared" si="4"/>
        <v>9789.7099999999991</v>
      </c>
      <c r="R39" s="17">
        <f t="shared" si="1"/>
        <v>5050</v>
      </c>
      <c r="S39" s="16">
        <f t="shared" si="2"/>
        <v>4739.7099999999991</v>
      </c>
      <c r="W39" s="45" t="s">
        <v>132</v>
      </c>
      <c r="X39" s="15">
        <f>SUM(S49+S106)</f>
        <v>369231.27282000007</v>
      </c>
    </row>
    <row r="40" spans="1:26">
      <c r="A40" s="1"/>
      <c r="B40" s="1"/>
      <c r="C40" s="1"/>
      <c r="D40" s="1"/>
      <c r="E40" s="1" t="s">
        <v>49</v>
      </c>
      <c r="F40" s="3">
        <v>1250</v>
      </c>
      <c r="G40" s="3">
        <v>200</v>
      </c>
      <c r="H40" s="3">
        <v>100</v>
      </c>
      <c r="I40" s="3">
        <v>850</v>
      </c>
      <c r="J40" s="18">
        <v>3500</v>
      </c>
      <c r="K40" s="18">
        <v>75</v>
      </c>
      <c r="L40" s="3"/>
      <c r="M40" s="3">
        <v>90</v>
      </c>
      <c r="N40" s="3"/>
      <c r="O40" s="3"/>
      <c r="P40" s="3">
        <f t="shared" si="4"/>
        <v>6065</v>
      </c>
      <c r="R40" s="17">
        <f t="shared" si="1"/>
        <v>3575</v>
      </c>
      <c r="S40" s="16">
        <f t="shared" si="2"/>
        <v>2490</v>
      </c>
      <c r="X40" s="15"/>
    </row>
    <row r="41" spans="1:26">
      <c r="A41" s="1"/>
      <c r="B41" s="1"/>
      <c r="C41" s="1"/>
      <c r="D41" s="1"/>
      <c r="E41" s="1" t="s">
        <v>50</v>
      </c>
      <c r="F41" s="3">
        <v>0</v>
      </c>
      <c r="G41" s="3">
        <v>2160</v>
      </c>
      <c r="H41" s="3"/>
      <c r="I41" s="3">
        <v>2230</v>
      </c>
      <c r="J41" s="3">
        <v>3460</v>
      </c>
      <c r="K41" s="3"/>
      <c r="L41" s="3"/>
      <c r="M41" s="3"/>
      <c r="N41" s="3"/>
      <c r="O41" s="3"/>
      <c r="P41" s="3">
        <f t="shared" si="4"/>
        <v>7850</v>
      </c>
      <c r="R41" s="17">
        <f t="shared" si="1"/>
        <v>3460</v>
      </c>
      <c r="S41" s="16">
        <f t="shared" si="2"/>
        <v>4390</v>
      </c>
    </row>
    <row r="42" spans="1:26">
      <c r="A42" s="1"/>
      <c r="B42" s="1"/>
      <c r="C42" s="1"/>
      <c r="D42" s="1"/>
      <c r="E42" s="1" t="s">
        <v>51</v>
      </c>
      <c r="F42" s="3">
        <v>4500</v>
      </c>
      <c r="G42" s="3">
        <v>12800</v>
      </c>
      <c r="H42" s="3"/>
      <c r="I42" s="3">
        <v>4000</v>
      </c>
      <c r="J42" s="3">
        <v>23000</v>
      </c>
      <c r="K42" s="3"/>
      <c r="L42" s="3"/>
      <c r="M42" s="3"/>
      <c r="N42" s="3"/>
      <c r="O42" s="3"/>
      <c r="P42" s="3">
        <f t="shared" si="4"/>
        <v>44300</v>
      </c>
      <c r="R42" s="17">
        <f t="shared" si="1"/>
        <v>23000</v>
      </c>
      <c r="S42" s="16">
        <f t="shared" si="2"/>
        <v>21300</v>
      </c>
      <c r="V42" s="54" t="s">
        <v>160</v>
      </c>
      <c r="W42" s="55"/>
      <c r="X42" s="56"/>
    </row>
    <row r="43" spans="1:26">
      <c r="A43" s="1"/>
      <c r="B43" s="1"/>
      <c r="C43" s="1"/>
      <c r="D43" s="1"/>
      <c r="E43" s="1" t="s">
        <v>52</v>
      </c>
      <c r="F43" s="3">
        <v>1400</v>
      </c>
      <c r="G43" s="3">
        <v>800</v>
      </c>
      <c r="H43" s="3">
        <v>490</v>
      </c>
      <c r="I43" s="3">
        <v>700</v>
      </c>
      <c r="J43" s="3">
        <v>6600</v>
      </c>
      <c r="K43" s="3">
        <v>100</v>
      </c>
      <c r="L43" s="3">
        <f>SUM(L130)</f>
        <v>6.5</v>
      </c>
      <c r="M43" s="3">
        <v>400</v>
      </c>
      <c r="N43" s="3">
        <v>380</v>
      </c>
      <c r="O43" s="3">
        <v>100</v>
      </c>
      <c r="P43" s="3">
        <f t="shared" si="4"/>
        <v>10976.5</v>
      </c>
      <c r="R43" s="17">
        <f t="shared" si="1"/>
        <v>6700</v>
      </c>
      <c r="S43" s="16">
        <f t="shared" si="2"/>
        <v>4276.5</v>
      </c>
      <c r="W43" s="47"/>
    </row>
    <row r="44" spans="1:26">
      <c r="A44" s="1"/>
      <c r="B44" s="1"/>
      <c r="C44" s="1"/>
      <c r="D44" s="1"/>
      <c r="E44" s="1" t="s">
        <v>53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>
        <f t="shared" si="4"/>
        <v>0</v>
      </c>
      <c r="R44" s="17">
        <f t="shared" si="1"/>
        <v>0</v>
      </c>
      <c r="S44" s="16">
        <f t="shared" si="2"/>
        <v>0</v>
      </c>
      <c r="V44" s="35"/>
      <c r="W44" s="48" t="s">
        <v>157</v>
      </c>
      <c r="X44" s="15">
        <f>SUM(R49+J52+K52)</f>
        <v>252381.995</v>
      </c>
    </row>
    <row r="45" spans="1:26">
      <c r="A45" s="1"/>
      <c r="B45" s="1"/>
      <c r="C45" s="1"/>
      <c r="D45" s="1"/>
      <c r="E45" s="1" t="s">
        <v>54</v>
      </c>
      <c r="F45" s="3">
        <v>350</v>
      </c>
      <c r="G45" s="3"/>
      <c r="H45" s="3"/>
      <c r="I45" s="3"/>
      <c r="J45" s="3">
        <v>1250</v>
      </c>
      <c r="K45" s="3"/>
      <c r="L45" s="3"/>
      <c r="M45" s="3"/>
      <c r="N45" s="3"/>
      <c r="O45" s="3"/>
      <c r="P45" s="3">
        <f t="shared" si="4"/>
        <v>1600</v>
      </c>
      <c r="R45" s="17">
        <f t="shared" si="1"/>
        <v>1250</v>
      </c>
      <c r="S45" s="16">
        <f t="shared" si="2"/>
        <v>350</v>
      </c>
      <c r="W45" s="47" t="s">
        <v>161</v>
      </c>
      <c r="X45" s="15">
        <f>SUM(R106-J52-K52)</f>
        <v>227156.5</v>
      </c>
    </row>
    <row r="46" spans="1:26">
      <c r="A46" s="1"/>
      <c r="B46" s="1"/>
      <c r="C46" s="1"/>
      <c r="D46" s="1"/>
      <c r="E46" s="1" t="s">
        <v>55</v>
      </c>
      <c r="F46" s="3"/>
      <c r="G46" s="3"/>
      <c r="H46" s="3"/>
      <c r="I46" s="3">
        <v>0</v>
      </c>
      <c r="J46" s="3"/>
      <c r="K46" s="3"/>
      <c r="L46" s="3"/>
      <c r="M46" s="3"/>
      <c r="N46" s="3"/>
      <c r="O46" s="3"/>
      <c r="P46" s="3">
        <f t="shared" si="4"/>
        <v>0</v>
      </c>
      <c r="R46" s="17">
        <f t="shared" si="1"/>
        <v>0</v>
      </c>
      <c r="S46" s="16">
        <f t="shared" si="2"/>
        <v>0</v>
      </c>
      <c r="W46" s="47"/>
    </row>
    <row r="47" spans="1:26">
      <c r="A47" s="1"/>
      <c r="B47" s="1"/>
      <c r="C47" s="1"/>
      <c r="D47" s="1"/>
      <c r="E47" s="1" t="s">
        <v>56</v>
      </c>
      <c r="F47" s="3">
        <v>37.090000000000003</v>
      </c>
      <c r="G47" s="3">
        <v>21.41</v>
      </c>
      <c r="H47" s="3">
        <v>25.35</v>
      </c>
      <c r="I47" s="3">
        <v>24.86</v>
      </c>
      <c r="J47" s="3">
        <v>142.24</v>
      </c>
      <c r="K47" s="3">
        <v>6.38</v>
      </c>
      <c r="L47" s="3">
        <v>0.16</v>
      </c>
      <c r="M47" s="3">
        <v>15.34</v>
      </c>
      <c r="N47" s="3">
        <v>27</v>
      </c>
      <c r="O47" s="3">
        <v>0.37</v>
      </c>
      <c r="P47" s="3">
        <f t="shared" si="4"/>
        <v>300.2</v>
      </c>
      <c r="R47" s="17">
        <f t="shared" si="1"/>
        <v>148.62</v>
      </c>
      <c r="S47" s="16">
        <f t="shared" si="2"/>
        <v>151.57999999999998</v>
      </c>
      <c r="W47" s="47" t="s">
        <v>162</v>
      </c>
      <c r="X47" s="15">
        <f>SUM(X44:X45)</f>
        <v>479538.495</v>
      </c>
    </row>
    <row r="48" spans="1:26" ht="15.75" thickBot="1">
      <c r="A48" s="1"/>
      <c r="B48" s="1"/>
      <c r="C48" s="1"/>
      <c r="D48" s="1"/>
      <c r="E48" s="1" t="s">
        <v>57</v>
      </c>
      <c r="F48" s="5">
        <f>$J$138</f>
        <v>1150</v>
      </c>
      <c r="G48" s="5">
        <f>$G$138</f>
        <v>3450</v>
      </c>
      <c r="H48" s="5"/>
      <c r="I48" s="5">
        <f>$I$138</f>
        <v>1150</v>
      </c>
      <c r="J48" s="5">
        <f>$F$138</f>
        <v>4600</v>
      </c>
      <c r="K48" s="5"/>
      <c r="L48" s="5"/>
      <c r="M48" s="5">
        <f>$H$138</f>
        <v>1150</v>
      </c>
      <c r="N48" s="5"/>
      <c r="O48" s="5"/>
      <c r="P48" s="5">
        <f t="shared" si="4"/>
        <v>11500</v>
      </c>
      <c r="R48" s="17">
        <f t="shared" si="1"/>
        <v>4600</v>
      </c>
      <c r="S48" s="16">
        <f t="shared" si="2"/>
        <v>6900</v>
      </c>
      <c r="W48" s="45" t="s">
        <v>132</v>
      </c>
      <c r="X48" s="15">
        <f>SUM(R49+R106)</f>
        <v>479538.495</v>
      </c>
    </row>
    <row r="49" spans="1:19" ht="15.75" thickBot="1">
      <c r="A49" s="1"/>
      <c r="B49" s="1"/>
      <c r="C49" s="1"/>
      <c r="D49" s="1" t="s">
        <v>58</v>
      </c>
      <c r="E49" s="1"/>
      <c r="F49" s="6">
        <f t="shared" ref="F49:O49" si="5">ROUND(SUM(F34:F48),5)</f>
        <v>54015.54</v>
      </c>
      <c r="G49" s="6">
        <f t="shared" si="5"/>
        <v>41431.410000000003</v>
      </c>
      <c r="H49" s="6">
        <f t="shared" si="5"/>
        <v>15421.01</v>
      </c>
      <c r="I49" s="6">
        <f t="shared" si="5"/>
        <v>40037.1</v>
      </c>
      <c r="J49" s="6">
        <f t="shared" si="5"/>
        <v>228552.24</v>
      </c>
      <c r="K49" s="6">
        <f t="shared" si="5"/>
        <v>8931.3799999999992</v>
      </c>
      <c r="L49" s="6">
        <f t="shared" si="5"/>
        <v>656.66</v>
      </c>
      <c r="M49" s="6">
        <f t="shared" si="5"/>
        <v>15408.7</v>
      </c>
      <c r="N49" s="6">
        <f t="shared" si="5"/>
        <v>9707</v>
      </c>
      <c r="O49" s="6">
        <f t="shared" si="5"/>
        <v>4150.37</v>
      </c>
      <c r="P49" s="6">
        <f t="shared" si="4"/>
        <v>418311.41</v>
      </c>
      <c r="R49" s="17">
        <f t="shared" si="1"/>
        <v>237483.62</v>
      </c>
      <c r="S49" s="16">
        <f t="shared" si="2"/>
        <v>180827.79</v>
      </c>
    </row>
    <row r="50" spans="1:19">
      <c r="A50" s="1"/>
      <c r="B50" s="1"/>
      <c r="C50" s="1" t="s">
        <v>59</v>
      </c>
      <c r="D50" s="1"/>
      <c r="E50" s="1"/>
      <c r="F50" s="3">
        <f t="shared" ref="F50:O50" si="6">ROUND(F33-F49,5)</f>
        <v>-11491.54</v>
      </c>
      <c r="G50" s="3">
        <f t="shared" si="6"/>
        <v>34068.589999999997</v>
      </c>
      <c r="H50" s="3">
        <f t="shared" si="6"/>
        <v>25248.99</v>
      </c>
      <c r="I50" s="3">
        <f t="shared" si="6"/>
        <v>-21537.1</v>
      </c>
      <c r="J50" s="3">
        <f t="shared" si="6"/>
        <v>74110.759999999995</v>
      </c>
      <c r="K50" s="3">
        <f t="shared" si="6"/>
        <v>186163.62</v>
      </c>
      <c r="L50" s="3">
        <f t="shared" si="6"/>
        <v>2843.34</v>
      </c>
      <c r="M50" s="3">
        <f t="shared" si="6"/>
        <v>15433.3</v>
      </c>
      <c r="N50" s="3">
        <f t="shared" si="6"/>
        <v>-1224.78</v>
      </c>
      <c r="O50" s="3">
        <f t="shared" si="6"/>
        <v>156955.26999999999</v>
      </c>
      <c r="P50" s="3">
        <f t="shared" si="4"/>
        <v>460570.45</v>
      </c>
      <c r="R50" s="17">
        <f t="shared" si="1"/>
        <v>260274.38</v>
      </c>
      <c r="S50" s="16">
        <f t="shared" si="2"/>
        <v>200296.06999999998</v>
      </c>
    </row>
    <row r="51" spans="1:19">
      <c r="A51" s="1"/>
      <c r="B51" s="1"/>
      <c r="C51" s="1"/>
      <c r="D51" s="1" t="s">
        <v>60</v>
      </c>
      <c r="E51" s="1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R51" s="17"/>
      <c r="S51" s="16"/>
    </row>
    <row r="52" spans="1:19" s="35" customFormat="1">
      <c r="A52" s="34"/>
      <c r="B52" s="34"/>
      <c r="C52" s="34"/>
      <c r="D52" s="34"/>
      <c r="E52" s="34" t="s">
        <v>61</v>
      </c>
      <c r="F52" s="18">
        <f>SUM(F121)</f>
        <v>3467.6264249999999</v>
      </c>
      <c r="G52" s="18">
        <f t="shared" ref="G52:O52" si="7">SUM(G121)</f>
        <v>1683</v>
      </c>
      <c r="H52" s="18">
        <f t="shared" si="7"/>
        <v>1132.6329900000001</v>
      </c>
      <c r="I52" s="18">
        <f t="shared" si="7"/>
        <v>2377.7913600000002</v>
      </c>
      <c r="J52" s="18">
        <f t="shared" si="7"/>
        <v>14229</v>
      </c>
      <c r="K52" s="18">
        <f t="shared" si="7"/>
        <v>669.375</v>
      </c>
      <c r="L52" s="18">
        <f t="shared" si="7"/>
        <v>49.725000000000001</v>
      </c>
      <c r="M52" s="18">
        <f t="shared" si="7"/>
        <v>1052.13204</v>
      </c>
      <c r="N52" s="18">
        <f t="shared" si="7"/>
        <v>711.44999999999993</v>
      </c>
      <c r="O52" s="18">
        <f t="shared" si="7"/>
        <v>309.82499999999999</v>
      </c>
      <c r="P52" s="18">
        <f t="shared" ref="P52:P84" si="8">ROUND(SUM(F52:O52),5)</f>
        <v>25682.557820000002</v>
      </c>
      <c r="R52" s="17">
        <f t="shared" si="1"/>
        <v>14898.375</v>
      </c>
      <c r="S52" s="50">
        <f t="shared" si="2"/>
        <v>10784.182815000002</v>
      </c>
    </row>
    <row r="53" spans="1:19">
      <c r="A53" s="1"/>
      <c r="B53" s="1"/>
      <c r="C53" s="1"/>
      <c r="D53" s="1"/>
      <c r="E53" s="1" t="s">
        <v>62</v>
      </c>
      <c r="F53" s="3">
        <v>300</v>
      </c>
      <c r="G53" s="3"/>
      <c r="H53" s="3"/>
      <c r="I53" s="3">
        <v>100</v>
      </c>
      <c r="J53" s="3">
        <v>2500</v>
      </c>
      <c r="K53" s="3"/>
      <c r="L53" s="3"/>
      <c r="M53" s="3">
        <v>100.25</v>
      </c>
      <c r="N53" s="3">
        <v>540</v>
      </c>
      <c r="O53" s="3"/>
      <c r="P53" s="3">
        <f t="shared" si="8"/>
        <v>3540.25</v>
      </c>
      <c r="R53" s="17">
        <f t="shared" si="1"/>
        <v>2500</v>
      </c>
      <c r="S53" s="16">
        <f t="shared" si="2"/>
        <v>1040.25</v>
      </c>
    </row>
    <row r="54" spans="1:19">
      <c r="A54" s="1"/>
      <c r="B54" s="1"/>
      <c r="C54" s="1"/>
      <c r="D54" s="1"/>
      <c r="E54" s="1" t="s">
        <v>63</v>
      </c>
      <c r="F54" s="3">
        <v>500</v>
      </c>
      <c r="G54" s="3"/>
      <c r="H54" s="3"/>
      <c r="I54" s="3"/>
      <c r="J54" s="3">
        <v>3000</v>
      </c>
      <c r="K54" s="3"/>
      <c r="L54" s="3"/>
      <c r="M54" s="3"/>
      <c r="N54" s="3">
        <v>300</v>
      </c>
      <c r="O54" s="3"/>
      <c r="P54" s="3">
        <f t="shared" si="8"/>
        <v>3800</v>
      </c>
      <c r="R54" s="17">
        <f t="shared" si="1"/>
        <v>3000</v>
      </c>
      <c r="S54" s="16">
        <f t="shared" si="2"/>
        <v>800</v>
      </c>
    </row>
    <row r="55" spans="1:19">
      <c r="A55" s="1"/>
      <c r="B55" s="1"/>
      <c r="C55" s="1"/>
      <c r="D55" s="1"/>
      <c r="E55" s="1" t="s">
        <v>64</v>
      </c>
      <c r="F55" s="3"/>
      <c r="G55" s="3"/>
      <c r="H55" s="3"/>
      <c r="I55" s="3"/>
      <c r="J55" s="3">
        <v>200</v>
      </c>
      <c r="K55" s="3"/>
      <c r="L55" s="3"/>
      <c r="M55" s="3"/>
      <c r="N55" s="3"/>
      <c r="O55" s="3"/>
      <c r="P55" s="3">
        <f t="shared" si="8"/>
        <v>200</v>
      </c>
      <c r="R55" s="17">
        <f t="shared" si="1"/>
        <v>200</v>
      </c>
      <c r="S55" s="16">
        <f t="shared" si="2"/>
        <v>0</v>
      </c>
    </row>
    <row r="56" spans="1:19">
      <c r="A56" s="1"/>
      <c r="B56" s="1"/>
      <c r="C56" s="1"/>
      <c r="D56" s="1"/>
      <c r="E56" s="1" t="s">
        <v>65</v>
      </c>
      <c r="F56" s="3">
        <v>0</v>
      </c>
      <c r="G56" s="3">
        <v>150</v>
      </c>
      <c r="H56" s="3">
        <v>2000</v>
      </c>
      <c r="I56" s="3"/>
      <c r="J56" s="3"/>
      <c r="K56" s="3"/>
      <c r="L56" s="3"/>
      <c r="M56" s="3">
        <v>1100</v>
      </c>
      <c r="N56" s="3">
        <v>75</v>
      </c>
      <c r="O56" s="3"/>
      <c r="P56" s="3">
        <f t="shared" si="8"/>
        <v>3325</v>
      </c>
      <c r="R56" s="17">
        <f t="shared" si="1"/>
        <v>0</v>
      </c>
      <c r="S56" s="16">
        <f t="shared" si="2"/>
        <v>3325</v>
      </c>
    </row>
    <row r="57" spans="1:19">
      <c r="A57" s="1"/>
      <c r="B57" s="1"/>
      <c r="C57" s="1"/>
      <c r="D57" s="1"/>
      <c r="E57" s="1" t="s">
        <v>66</v>
      </c>
      <c r="F57" s="3">
        <v>80</v>
      </c>
      <c r="G57" s="3"/>
      <c r="H57" s="3"/>
      <c r="I57" s="3"/>
      <c r="J57" s="3">
        <v>100</v>
      </c>
      <c r="K57" s="3"/>
      <c r="L57" s="3"/>
      <c r="M57" s="3"/>
      <c r="N57" s="3"/>
      <c r="O57" s="3"/>
      <c r="P57" s="3">
        <f t="shared" si="8"/>
        <v>180</v>
      </c>
      <c r="R57" s="17">
        <f t="shared" si="1"/>
        <v>100</v>
      </c>
      <c r="S57" s="16">
        <f t="shared" si="2"/>
        <v>80</v>
      </c>
    </row>
    <row r="58" spans="1:19">
      <c r="A58" s="1"/>
      <c r="B58" s="1"/>
      <c r="C58" s="1"/>
      <c r="D58" s="1"/>
      <c r="E58" s="1" t="s">
        <v>67</v>
      </c>
      <c r="F58" s="3"/>
      <c r="G58" s="3">
        <v>850</v>
      </c>
      <c r="H58" s="3"/>
      <c r="I58" s="3">
        <v>750</v>
      </c>
      <c r="J58" s="3">
        <v>2800</v>
      </c>
      <c r="K58" s="3"/>
      <c r="L58" s="3"/>
      <c r="M58" s="3"/>
      <c r="N58" s="3"/>
      <c r="O58" s="3"/>
      <c r="P58" s="3">
        <f t="shared" si="8"/>
        <v>4400</v>
      </c>
      <c r="R58" s="17">
        <f t="shared" si="1"/>
        <v>2800</v>
      </c>
      <c r="S58" s="16">
        <f t="shared" si="2"/>
        <v>1600</v>
      </c>
    </row>
    <row r="59" spans="1:19">
      <c r="A59" s="1"/>
      <c r="B59" s="1"/>
      <c r="C59" s="1"/>
      <c r="D59" s="1"/>
      <c r="E59" s="1" t="s">
        <v>68</v>
      </c>
      <c r="F59" s="3"/>
      <c r="G59" s="3"/>
      <c r="H59" s="3">
        <v>500</v>
      </c>
      <c r="I59" s="3">
        <v>3500</v>
      </c>
      <c r="J59" s="3">
        <v>150</v>
      </c>
      <c r="K59" s="3"/>
      <c r="L59" s="3"/>
      <c r="M59" s="3">
        <v>265</v>
      </c>
      <c r="N59" s="3">
        <v>100</v>
      </c>
      <c r="O59" s="3"/>
      <c r="P59" s="3">
        <f t="shared" si="8"/>
        <v>4515</v>
      </c>
      <c r="R59" s="17">
        <f t="shared" si="1"/>
        <v>150</v>
      </c>
      <c r="S59" s="16">
        <f t="shared" si="2"/>
        <v>4365</v>
      </c>
    </row>
    <row r="60" spans="1:19">
      <c r="A60" s="1"/>
      <c r="B60" s="1"/>
      <c r="C60" s="1"/>
      <c r="D60" s="1"/>
      <c r="E60" s="1" t="s">
        <v>69</v>
      </c>
      <c r="F60" s="3"/>
      <c r="G60" s="3">
        <v>450</v>
      </c>
      <c r="H60" s="3">
        <v>205.51</v>
      </c>
      <c r="I60" s="3">
        <v>2500</v>
      </c>
      <c r="J60" s="3">
        <v>3000</v>
      </c>
      <c r="K60" s="3"/>
      <c r="L60" s="3"/>
      <c r="M60" s="3">
        <v>217.42</v>
      </c>
      <c r="N60" s="3"/>
      <c r="O60" s="3"/>
      <c r="P60" s="3">
        <f t="shared" si="8"/>
        <v>6372.93</v>
      </c>
      <c r="R60" s="17">
        <f t="shared" si="1"/>
        <v>3000</v>
      </c>
      <c r="S60" s="16">
        <f t="shared" si="2"/>
        <v>3372.9300000000003</v>
      </c>
    </row>
    <row r="61" spans="1:19">
      <c r="A61" s="1"/>
      <c r="B61" s="1"/>
      <c r="C61" s="1"/>
      <c r="D61" s="1"/>
      <c r="E61" s="1" t="s">
        <v>70</v>
      </c>
      <c r="F61" s="3"/>
      <c r="G61" s="3"/>
      <c r="H61" s="3"/>
      <c r="I61" s="3"/>
      <c r="J61" s="3"/>
      <c r="K61" s="3"/>
      <c r="L61" s="3"/>
      <c r="M61" s="3">
        <v>300</v>
      </c>
      <c r="N61" s="3"/>
      <c r="O61" s="3"/>
      <c r="P61" s="3">
        <f t="shared" si="8"/>
        <v>300</v>
      </c>
      <c r="R61" s="17">
        <f t="shared" si="1"/>
        <v>0</v>
      </c>
      <c r="S61" s="16">
        <f t="shared" si="2"/>
        <v>300</v>
      </c>
    </row>
    <row r="62" spans="1:19">
      <c r="A62" s="1"/>
      <c r="B62" s="1"/>
      <c r="C62" s="1"/>
      <c r="D62" s="1"/>
      <c r="E62" s="1" t="s">
        <v>163</v>
      </c>
      <c r="F62" s="3"/>
      <c r="G62" s="3"/>
      <c r="H62" s="3"/>
      <c r="I62" s="3"/>
      <c r="J62" s="3"/>
      <c r="K62" s="3"/>
      <c r="L62" s="3"/>
      <c r="M62" s="3"/>
      <c r="N62" s="3">
        <v>300</v>
      </c>
      <c r="O62" s="3"/>
      <c r="P62" s="3"/>
      <c r="R62" s="17"/>
      <c r="S62" s="16"/>
    </row>
    <row r="63" spans="1:19">
      <c r="A63" s="1"/>
      <c r="B63" s="1"/>
      <c r="C63" s="1"/>
      <c r="D63" s="1"/>
      <c r="E63" s="1" t="s">
        <v>71</v>
      </c>
      <c r="F63" s="3"/>
      <c r="G63" s="3"/>
      <c r="H63" s="3"/>
      <c r="I63" s="3"/>
      <c r="J63" s="18">
        <v>40000</v>
      </c>
      <c r="K63" s="3"/>
      <c r="L63" s="3"/>
      <c r="M63" s="3"/>
      <c r="N63" s="3"/>
      <c r="O63" s="3"/>
      <c r="P63" s="3">
        <f t="shared" si="8"/>
        <v>40000</v>
      </c>
      <c r="R63" s="17">
        <f t="shared" si="1"/>
        <v>40000</v>
      </c>
      <c r="S63" s="16">
        <f t="shared" si="2"/>
        <v>0</v>
      </c>
    </row>
    <row r="64" spans="1:19">
      <c r="A64" s="1"/>
      <c r="B64" s="1"/>
      <c r="C64" s="1"/>
      <c r="D64" s="1"/>
      <c r="E64" s="1" t="s">
        <v>72</v>
      </c>
      <c r="F64" s="3"/>
      <c r="G64" s="3"/>
      <c r="H64" s="3"/>
      <c r="I64" s="3"/>
      <c r="J64" s="18">
        <v>19000</v>
      </c>
      <c r="K64" s="3"/>
      <c r="L64" s="3"/>
      <c r="M64" s="3"/>
      <c r="N64" s="3"/>
      <c r="O64" s="3"/>
      <c r="P64" s="3">
        <f t="shared" si="8"/>
        <v>19000</v>
      </c>
      <c r="R64" s="17">
        <f t="shared" si="1"/>
        <v>19000</v>
      </c>
      <c r="S64" s="16">
        <f t="shared" si="2"/>
        <v>0</v>
      </c>
    </row>
    <row r="65" spans="1:19">
      <c r="A65" s="1"/>
      <c r="B65" s="1"/>
      <c r="C65" s="1"/>
      <c r="D65" s="1"/>
      <c r="E65" s="1" t="s">
        <v>73</v>
      </c>
      <c r="F65" s="3">
        <v>4855.5</v>
      </c>
      <c r="G65" s="3"/>
      <c r="H65" s="3"/>
      <c r="I65" s="3"/>
      <c r="J65" s="3">
        <v>4855.5</v>
      </c>
      <c r="K65" s="3"/>
      <c r="L65" s="3"/>
      <c r="M65" s="3"/>
      <c r="N65" s="3"/>
      <c r="O65" s="3"/>
      <c r="P65" s="3">
        <f t="shared" si="8"/>
        <v>9711</v>
      </c>
      <c r="R65" s="17">
        <f t="shared" si="1"/>
        <v>4855.5</v>
      </c>
      <c r="S65" s="16">
        <f t="shared" si="2"/>
        <v>4855.5</v>
      </c>
    </row>
    <row r="66" spans="1:19">
      <c r="A66" s="1"/>
      <c r="B66" s="1"/>
      <c r="C66" s="1"/>
      <c r="D66" s="1"/>
      <c r="E66" s="1" t="s">
        <v>74</v>
      </c>
      <c r="F66" s="3">
        <v>6000</v>
      </c>
      <c r="G66" s="3"/>
      <c r="H66" s="3">
        <v>200</v>
      </c>
      <c r="I66" s="3"/>
      <c r="J66" s="3">
        <v>8000</v>
      </c>
      <c r="K66" s="3">
        <v>5000</v>
      </c>
      <c r="L66" s="3"/>
      <c r="M66" s="3"/>
      <c r="N66" s="3"/>
      <c r="O66" s="3">
        <v>12000</v>
      </c>
      <c r="P66" s="3">
        <f t="shared" si="8"/>
        <v>31200</v>
      </c>
      <c r="R66" s="17">
        <f t="shared" si="1"/>
        <v>13000</v>
      </c>
      <c r="S66" s="16">
        <f t="shared" si="2"/>
        <v>18200</v>
      </c>
    </row>
    <row r="67" spans="1:19">
      <c r="A67" s="1"/>
      <c r="B67" s="1"/>
      <c r="C67" s="1"/>
      <c r="D67" s="1"/>
      <c r="E67" s="1" t="s">
        <v>75</v>
      </c>
      <c r="F67" s="3">
        <v>800</v>
      </c>
      <c r="G67" s="3">
        <v>400</v>
      </c>
      <c r="H67" s="3">
        <v>500</v>
      </c>
      <c r="I67" s="3"/>
      <c r="J67" s="3">
        <v>3500</v>
      </c>
      <c r="K67" s="3"/>
      <c r="L67" s="3"/>
      <c r="M67" s="3">
        <v>100</v>
      </c>
      <c r="N67" s="3"/>
      <c r="O67" s="3"/>
      <c r="P67" s="3">
        <f t="shared" si="8"/>
        <v>5300</v>
      </c>
      <c r="R67" s="17">
        <f t="shared" si="1"/>
        <v>3500</v>
      </c>
      <c r="S67" s="16">
        <f t="shared" si="2"/>
        <v>1800</v>
      </c>
    </row>
    <row r="68" spans="1:19">
      <c r="A68" s="1"/>
      <c r="B68" s="1"/>
      <c r="C68" s="1"/>
      <c r="D68" s="1"/>
      <c r="E68" s="1" t="s">
        <v>76</v>
      </c>
      <c r="F68" s="3"/>
      <c r="G68" s="3"/>
      <c r="H68" s="3">
        <v>50</v>
      </c>
      <c r="I68" s="3"/>
      <c r="J68" s="3">
        <v>100</v>
      </c>
      <c r="K68" s="3"/>
      <c r="L68" s="3"/>
      <c r="M68" s="3"/>
      <c r="N68" s="3"/>
      <c r="O68" s="3"/>
      <c r="P68" s="3">
        <f t="shared" si="8"/>
        <v>150</v>
      </c>
      <c r="R68" s="17">
        <f t="shared" si="1"/>
        <v>100</v>
      </c>
      <c r="S68" s="16">
        <f t="shared" si="2"/>
        <v>50</v>
      </c>
    </row>
    <row r="69" spans="1:19">
      <c r="A69" s="1"/>
      <c r="B69" s="1"/>
      <c r="C69" s="1"/>
      <c r="D69" s="1"/>
      <c r="E69" s="1" t="s">
        <v>77</v>
      </c>
      <c r="F69" s="3"/>
      <c r="G69" s="3">
        <v>30000</v>
      </c>
      <c r="H69" s="3"/>
      <c r="I69" s="3"/>
      <c r="J69" s="3"/>
      <c r="K69" s="3"/>
      <c r="L69" s="3"/>
      <c r="M69" s="3"/>
      <c r="N69" s="3"/>
      <c r="O69" s="3"/>
      <c r="P69" s="3">
        <f t="shared" si="8"/>
        <v>30000</v>
      </c>
      <c r="R69" s="17">
        <f t="shared" si="1"/>
        <v>0</v>
      </c>
      <c r="S69" s="16">
        <f t="shared" si="2"/>
        <v>30000</v>
      </c>
    </row>
    <row r="70" spans="1:19">
      <c r="A70" s="1"/>
      <c r="B70" s="1"/>
      <c r="C70" s="1"/>
      <c r="D70" s="1"/>
      <c r="E70" s="1" t="s">
        <v>78</v>
      </c>
      <c r="F70" s="3">
        <v>160</v>
      </c>
      <c r="G70" s="3"/>
      <c r="H70" s="3"/>
      <c r="I70" s="3"/>
      <c r="J70" s="3">
        <v>500</v>
      </c>
      <c r="K70" s="3"/>
      <c r="L70" s="3"/>
      <c r="M70" s="3"/>
      <c r="N70" s="3"/>
      <c r="O70" s="3"/>
      <c r="P70" s="3">
        <f t="shared" si="8"/>
        <v>660</v>
      </c>
      <c r="R70" s="17">
        <f t="shared" si="1"/>
        <v>500</v>
      </c>
      <c r="S70" s="16">
        <f t="shared" si="2"/>
        <v>160</v>
      </c>
    </row>
    <row r="71" spans="1:19">
      <c r="A71" s="1"/>
      <c r="B71" s="1"/>
      <c r="C71" s="1"/>
      <c r="D71" s="1"/>
      <c r="E71" s="1" t="s">
        <v>79</v>
      </c>
      <c r="F71" s="3"/>
      <c r="G71" s="3"/>
      <c r="H71" s="3"/>
      <c r="I71" s="3"/>
      <c r="J71" s="3">
        <v>13.3</v>
      </c>
      <c r="K71" s="3"/>
      <c r="L71" s="3"/>
      <c r="M71" s="3"/>
      <c r="N71" s="3"/>
      <c r="O71" s="3"/>
      <c r="P71" s="3">
        <f t="shared" si="8"/>
        <v>13.3</v>
      </c>
      <c r="R71" s="17">
        <f t="shared" ref="R71:R117" si="9">SUM(J71+K71)</f>
        <v>13.3</v>
      </c>
      <c r="S71" s="16">
        <f t="shared" ref="S71:S117" si="10">SUM(F71+G71+H71+I71+L71+M71+N71+O71)</f>
        <v>0</v>
      </c>
    </row>
    <row r="72" spans="1:19">
      <c r="A72" s="1"/>
      <c r="B72" s="1"/>
      <c r="C72" s="1"/>
      <c r="D72" s="1"/>
      <c r="E72" s="1" t="s">
        <v>80</v>
      </c>
      <c r="F72" s="3">
        <v>600</v>
      </c>
      <c r="G72" s="3">
        <v>2800</v>
      </c>
      <c r="H72" s="3">
        <v>1000</v>
      </c>
      <c r="I72" s="3">
        <v>0</v>
      </c>
      <c r="J72" s="3">
        <v>2500</v>
      </c>
      <c r="K72" s="3">
        <v>400</v>
      </c>
      <c r="L72" s="3"/>
      <c r="M72" s="3">
        <v>200</v>
      </c>
      <c r="N72" s="3">
        <v>700</v>
      </c>
      <c r="O72" s="3">
        <v>325</v>
      </c>
      <c r="P72" s="3">
        <f t="shared" si="8"/>
        <v>8525</v>
      </c>
      <c r="R72" s="17">
        <f t="shared" si="9"/>
        <v>2900</v>
      </c>
      <c r="S72" s="16">
        <f t="shared" si="10"/>
        <v>5625</v>
      </c>
    </row>
    <row r="73" spans="1:19">
      <c r="A73" s="1"/>
      <c r="B73" s="1"/>
      <c r="C73" s="1"/>
      <c r="D73" s="1"/>
      <c r="E73" s="1" t="s">
        <v>81</v>
      </c>
      <c r="F73" s="3"/>
      <c r="G73" s="3">
        <v>0</v>
      </c>
      <c r="H73" s="3"/>
      <c r="I73" s="3"/>
      <c r="J73" s="3">
        <v>150</v>
      </c>
      <c r="K73" s="3"/>
      <c r="L73" s="3"/>
      <c r="M73" s="3"/>
      <c r="N73" s="3"/>
      <c r="O73" s="3"/>
      <c r="P73" s="3">
        <f t="shared" si="8"/>
        <v>150</v>
      </c>
      <c r="R73" s="17">
        <f t="shared" si="9"/>
        <v>150</v>
      </c>
      <c r="S73" s="16">
        <f t="shared" si="10"/>
        <v>0</v>
      </c>
    </row>
    <row r="74" spans="1:19">
      <c r="A74" s="1"/>
      <c r="B74" s="1"/>
      <c r="C74" s="1"/>
      <c r="D74" s="1"/>
      <c r="E74" s="1" t="s">
        <v>82</v>
      </c>
      <c r="F74" s="3">
        <v>900</v>
      </c>
      <c r="G74" s="3">
        <v>130</v>
      </c>
      <c r="H74" s="3"/>
      <c r="I74" s="3"/>
      <c r="J74" s="18">
        <v>5500</v>
      </c>
      <c r="K74" s="3"/>
      <c r="L74" s="3"/>
      <c r="M74" s="3">
        <v>1000</v>
      </c>
      <c r="N74" s="3"/>
      <c r="O74" s="3"/>
      <c r="P74" s="3">
        <f t="shared" si="8"/>
        <v>7530</v>
      </c>
      <c r="R74" s="17">
        <f t="shared" si="9"/>
        <v>5500</v>
      </c>
      <c r="S74" s="16">
        <f t="shared" si="10"/>
        <v>2030</v>
      </c>
    </row>
    <row r="75" spans="1:19">
      <c r="A75" s="1"/>
      <c r="B75" s="1"/>
      <c r="C75" s="1"/>
      <c r="D75" s="1"/>
      <c r="E75" s="1" t="s">
        <v>83</v>
      </c>
      <c r="F75" s="3">
        <v>500</v>
      </c>
      <c r="G75" s="3">
        <v>1400</v>
      </c>
      <c r="H75" s="3"/>
      <c r="I75" s="3"/>
      <c r="J75" s="3">
        <v>100</v>
      </c>
      <c r="K75" s="3"/>
      <c r="L75" s="3"/>
      <c r="M75" s="3"/>
      <c r="N75" s="3"/>
      <c r="O75" s="3"/>
      <c r="P75" s="3">
        <f t="shared" si="8"/>
        <v>2000</v>
      </c>
      <c r="R75" s="17">
        <f t="shared" si="9"/>
        <v>100</v>
      </c>
      <c r="S75" s="16">
        <f t="shared" si="10"/>
        <v>1900</v>
      </c>
    </row>
    <row r="76" spans="1:19">
      <c r="A76" s="1"/>
      <c r="B76" s="1"/>
      <c r="C76" s="1"/>
      <c r="D76" s="1"/>
      <c r="E76" s="1" t="s">
        <v>84</v>
      </c>
      <c r="F76" s="3"/>
      <c r="G76" s="3"/>
      <c r="H76" s="3"/>
      <c r="I76" s="3"/>
      <c r="J76" s="3">
        <v>2000</v>
      </c>
      <c r="K76" s="3"/>
      <c r="L76" s="3"/>
      <c r="M76" s="3"/>
      <c r="N76" s="3">
        <v>2200</v>
      </c>
      <c r="O76" s="3"/>
      <c r="P76" s="3">
        <f t="shared" si="8"/>
        <v>4200</v>
      </c>
      <c r="R76" s="17">
        <f t="shared" si="9"/>
        <v>2000</v>
      </c>
      <c r="S76" s="16">
        <f t="shared" si="10"/>
        <v>2200</v>
      </c>
    </row>
    <row r="77" spans="1:19">
      <c r="A77" s="1"/>
      <c r="B77" s="1"/>
      <c r="C77" s="1"/>
      <c r="D77" s="1"/>
      <c r="E77" s="1" t="s">
        <v>85</v>
      </c>
      <c r="F77" s="3">
        <v>100</v>
      </c>
      <c r="G77" s="3">
        <v>400</v>
      </c>
      <c r="H77" s="3"/>
      <c r="I77" s="3">
        <v>7000</v>
      </c>
      <c r="J77" s="3">
        <v>8500</v>
      </c>
      <c r="K77" s="3"/>
      <c r="L77" s="3"/>
      <c r="M77" s="3">
        <v>250</v>
      </c>
      <c r="N77" s="3"/>
      <c r="O77" s="3"/>
      <c r="P77" s="3">
        <f t="shared" si="8"/>
        <v>16250</v>
      </c>
      <c r="R77" s="17">
        <f t="shared" si="9"/>
        <v>8500</v>
      </c>
      <c r="S77" s="16">
        <f t="shared" si="10"/>
        <v>7750</v>
      </c>
    </row>
    <row r="78" spans="1:19">
      <c r="A78" s="1"/>
      <c r="B78" s="1"/>
      <c r="C78" s="1"/>
      <c r="D78" s="1"/>
      <c r="E78" s="1" t="s">
        <v>86</v>
      </c>
      <c r="F78" s="3"/>
      <c r="G78" s="3"/>
      <c r="H78" s="3"/>
      <c r="I78" s="3"/>
      <c r="J78" s="3"/>
      <c r="K78" s="3"/>
      <c r="L78" s="3"/>
      <c r="M78" s="3"/>
      <c r="N78" s="18">
        <v>200</v>
      </c>
      <c r="O78" s="3"/>
      <c r="P78" s="3">
        <f t="shared" si="8"/>
        <v>200</v>
      </c>
      <c r="R78" s="17">
        <f t="shared" si="9"/>
        <v>0</v>
      </c>
      <c r="S78" s="16">
        <f t="shared" si="10"/>
        <v>200</v>
      </c>
    </row>
    <row r="79" spans="1:19">
      <c r="A79" s="1"/>
      <c r="B79" s="1"/>
      <c r="C79" s="1"/>
      <c r="D79" s="1"/>
      <c r="E79" s="1" t="s">
        <v>87</v>
      </c>
      <c r="F79" s="3"/>
      <c r="G79" s="3"/>
      <c r="H79" s="3"/>
      <c r="I79" s="3">
        <v>6000</v>
      </c>
      <c r="J79" s="3"/>
      <c r="K79" s="3"/>
      <c r="L79" s="3"/>
      <c r="M79" s="3"/>
      <c r="N79" s="3"/>
      <c r="O79" s="3"/>
      <c r="P79" s="3">
        <f t="shared" si="8"/>
        <v>6000</v>
      </c>
      <c r="R79" s="17">
        <f t="shared" si="9"/>
        <v>0</v>
      </c>
      <c r="S79" s="16">
        <f t="shared" si="10"/>
        <v>6000</v>
      </c>
    </row>
    <row r="80" spans="1:19">
      <c r="A80" s="1"/>
      <c r="B80" s="1"/>
      <c r="C80" s="1"/>
      <c r="D80" s="1"/>
      <c r="E80" s="1" t="s">
        <v>88</v>
      </c>
      <c r="F80" s="3"/>
      <c r="G80" s="3"/>
      <c r="H80" s="3"/>
      <c r="I80" s="3"/>
      <c r="J80" s="3"/>
      <c r="K80" s="3"/>
      <c r="L80" s="3"/>
      <c r="M80" s="3">
        <v>0</v>
      </c>
      <c r="N80" s="3"/>
      <c r="O80" s="3"/>
      <c r="P80" s="3">
        <f t="shared" si="8"/>
        <v>0</v>
      </c>
      <c r="R80" s="17">
        <f t="shared" si="9"/>
        <v>0</v>
      </c>
      <c r="S80" s="16">
        <f t="shared" si="10"/>
        <v>0</v>
      </c>
    </row>
    <row r="81" spans="1:19">
      <c r="A81" s="1"/>
      <c r="B81" s="1"/>
      <c r="C81" s="1"/>
      <c r="D81" s="1"/>
      <c r="E81" s="1" t="s">
        <v>89</v>
      </c>
      <c r="F81" s="3">
        <v>825</v>
      </c>
      <c r="G81" s="3"/>
      <c r="H81" s="3"/>
      <c r="I81" s="3"/>
      <c r="J81" s="3">
        <v>2000</v>
      </c>
      <c r="K81" s="3"/>
      <c r="L81" s="3"/>
      <c r="M81" s="3"/>
      <c r="N81" s="3"/>
      <c r="O81" s="3"/>
      <c r="P81" s="3">
        <f t="shared" si="8"/>
        <v>2825</v>
      </c>
      <c r="R81" s="17">
        <f t="shared" si="9"/>
        <v>2000</v>
      </c>
      <c r="S81" s="16">
        <f t="shared" si="10"/>
        <v>825</v>
      </c>
    </row>
    <row r="82" spans="1:19">
      <c r="A82" s="1"/>
      <c r="B82" s="1"/>
      <c r="C82" s="1"/>
      <c r="D82" s="1"/>
      <c r="E82" s="1" t="s">
        <v>90</v>
      </c>
      <c r="F82" s="3">
        <v>24000</v>
      </c>
      <c r="G82" s="3"/>
      <c r="H82" s="3"/>
      <c r="I82" s="3"/>
      <c r="J82" s="3">
        <v>24000</v>
      </c>
      <c r="K82" s="3"/>
      <c r="L82" s="3"/>
      <c r="M82" s="3"/>
      <c r="N82" s="3"/>
      <c r="O82" s="3"/>
      <c r="P82" s="3">
        <f t="shared" si="8"/>
        <v>48000</v>
      </c>
      <c r="R82" s="17">
        <f t="shared" si="9"/>
        <v>24000</v>
      </c>
      <c r="S82" s="16">
        <f t="shared" si="10"/>
        <v>24000</v>
      </c>
    </row>
    <row r="83" spans="1:19" s="35" customFormat="1">
      <c r="A83" s="34"/>
      <c r="B83" s="34"/>
      <c r="C83" s="34"/>
      <c r="D83" s="34"/>
      <c r="E83" s="34" t="s">
        <v>127</v>
      </c>
      <c r="F83" s="18">
        <v>450</v>
      </c>
      <c r="G83" s="18">
        <v>2700</v>
      </c>
      <c r="H83" s="18">
        <v>8500</v>
      </c>
      <c r="I83" s="18">
        <v>600</v>
      </c>
      <c r="J83" s="18">
        <v>9600</v>
      </c>
      <c r="K83" s="18"/>
      <c r="L83" s="18">
        <v>302</v>
      </c>
      <c r="M83" s="18">
        <v>7500</v>
      </c>
      <c r="N83" s="18">
        <v>600</v>
      </c>
      <c r="O83" s="18"/>
      <c r="P83" s="18">
        <f t="shared" si="8"/>
        <v>30252</v>
      </c>
      <c r="R83" s="17">
        <f t="shared" si="9"/>
        <v>9600</v>
      </c>
      <c r="S83" s="16">
        <f t="shared" si="10"/>
        <v>20652</v>
      </c>
    </row>
    <row r="84" spans="1:19">
      <c r="A84" s="1"/>
      <c r="B84" s="1"/>
      <c r="C84" s="1"/>
      <c r="D84" s="1"/>
      <c r="E84" s="1" t="s">
        <v>91</v>
      </c>
      <c r="F84" s="3"/>
      <c r="G84" s="3">
        <v>600</v>
      </c>
      <c r="H84" s="3"/>
      <c r="I84" s="3"/>
      <c r="J84" s="18">
        <v>2000</v>
      </c>
      <c r="K84" s="3"/>
      <c r="L84" s="3"/>
      <c r="M84" s="3"/>
      <c r="N84" s="3"/>
      <c r="O84" s="3"/>
      <c r="P84" s="3">
        <f t="shared" si="8"/>
        <v>2600</v>
      </c>
      <c r="R84" s="17">
        <f t="shared" si="9"/>
        <v>2000</v>
      </c>
      <c r="S84" s="16">
        <f t="shared" si="10"/>
        <v>600</v>
      </c>
    </row>
    <row r="85" spans="1:19">
      <c r="A85" s="1"/>
      <c r="B85" s="1"/>
      <c r="C85" s="1"/>
      <c r="D85" s="1"/>
      <c r="E85" s="1" t="s">
        <v>92</v>
      </c>
      <c r="F85" s="3">
        <v>100</v>
      </c>
      <c r="G85" s="3"/>
      <c r="H85" s="3"/>
      <c r="I85" s="3"/>
      <c r="J85" s="3">
        <v>2500</v>
      </c>
      <c r="K85" s="3">
        <v>2000</v>
      </c>
      <c r="L85" s="3"/>
      <c r="M85" s="3"/>
      <c r="N85" s="3"/>
      <c r="O85" s="3">
        <v>2000</v>
      </c>
      <c r="P85" s="3">
        <f t="shared" ref="P85:P107" si="11">ROUND(SUM(F85:O85),5)</f>
        <v>6600</v>
      </c>
      <c r="R85" s="17">
        <f t="shared" si="9"/>
        <v>4500</v>
      </c>
      <c r="S85" s="16">
        <f t="shared" si="10"/>
        <v>2100</v>
      </c>
    </row>
    <row r="86" spans="1:19">
      <c r="A86" s="1"/>
      <c r="B86" s="1"/>
      <c r="C86" s="1"/>
      <c r="D86" s="1"/>
      <c r="E86" s="1" t="s">
        <v>93</v>
      </c>
      <c r="F86" s="3">
        <v>15</v>
      </c>
      <c r="G86" s="3"/>
      <c r="H86" s="3"/>
      <c r="I86" s="3"/>
      <c r="J86" s="3">
        <v>500</v>
      </c>
      <c r="K86" s="3"/>
      <c r="L86" s="3"/>
      <c r="M86" s="3"/>
      <c r="N86" s="3">
        <v>100</v>
      </c>
      <c r="O86" s="3"/>
      <c r="P86" s="3">
        <f t="shared" si="11"/>
        <v>615</v>
      </c>
      <c r="R86" s="17">
        <f t="shared" si="9"/>
        <v>500</v>
      </c>
      <c r="S86" s="16">
        <f t="shared" si="10"/>
        <v>115</v>
      </c>
    </row>
    <row r="87" spans="1:19">
      <c r="A87" s="1"/>
      <c r="B87" s="1"/>
      <c r="C87" s="1"/>
      <c r="D87" s="1"/>
      <c r="E87" s="1" t="s">
        <v>94</v>
      </c>
      <c r="F87" s="3"/>
      <c r="G87" s="3"/>
      <c r="H87" s="3"/>
      <c r="I87" s="3"/>
      <c r="J87" s="3"/>
      <c r="K87" s="3"/>
      <c r="L87" s="3"/>
      <c r="M87" s="3">
        <v>0</v>
      </c>
      <c r="N87" s="3"/>
      <c r="O87" s="3"/>
      <c r="P87" s="3">
        <f t="shared" si="11"/>
        <v>0</v>
      </c>
      <c r="R87" s="17">
        <f t="shared" si="9"/>
        <v>0</v>
      </c>
      <c r="S87" s="16">
        <f t="shared" si="10"/>
        <v>0</v>
      </c>
    </row>
    <row r="88" spans="1:19">
      <c r="A88" s="1"/>
      <c r="B88" s="1"/>
      <c r="C88" s="1"/>
      <c r="D88" s="1"/>
      <c r="E88" s="1" t="s">
        <v>95</v>
      </c>
      <c r="F88" s="3">
        <v>2</v>
      </c>
      <c r="G88" s="3"/>
      <c r="H88" s="3"/>
      <c r="I88" s="3"/>
      <c r="J88" s="3"/>
      <c r="K88" s="3"/>
      <c r="L88" s="3"/>
      <c r="M88" s="3"/>
      <c r="N88" s="3"/>
      <c r="O88" s="3"/>
      <c r="P88" s="3">
        <f t="shared" si="11"/>
        <v>2</v>
      </c>
      <c r="R88" s="17">
        <f t="shared" si="9"/>
        <v>0</v>
      </c>
      <c r="S88" s="16">
        <f t="shared" si="10"/>
        <v>2</v>
      </c>
    </row>
    <row r="89" spans="1:19">
      <c r="A89" s="1"/>
      <c r="B89" s="1"/>
      <c r="C89" s="1"/>
      <c r="D89" s="1"/>
      <c r="E89" s="1" t="s">
        <v>96</v>
      </c>
      <c r="F89" s="3">
        <v>30</v>
      </c>
      <c r="G89" s="3"/>
      <c r="H89" s="3"/>
      <c r="I89" s="3"/>
      <c r="J89" s="3"/>
      <c r="K89" s="3">
        <v>0</v>
      </c>
      <c r="L89" s="3"/>
      <c r="M89" s="3"/>
      <c r="N89" s="3"/>
      <c r="O89" s="3"/>
      <c r="P89" s="3">
        <f t="shared" si="11"/>
        <v>30</v>
      </c>
      <c r="R89" s="17">
        <f t="shared" si="9"/>
        <v>0</v>
      </c>
      <c r="S89" s="16">
        <f t="shared" si="10"/>
        <v>30</v>
      </c>
    </row>
    <row r="90" spans="1:19">
      <c r="A90" s="1"/>
      <c r="B90" s="1"/>
      <c r="C90" s="1"/>
      <c r="D90" s="1"/>
      <c r="E90" s="1" t="s">
        <v>97</v>
      </c>
      <c r="F90" s="3">
        <v>0</v>
      </c>
      <c r="G90" s="3"/>
      <c r="H90" s="3"/>
      <c r="I90" s="3"/>
      <c r="J90" s="3">
        <v>25</v>
      </c>
      <c r="K90" s="3"/>
      <c r="L90" s="3"/>
      <c r="M90" s="3"/>
      <c r="N90" s="3"/>
      <c r="O90" s="3"/>
      <c r="P90" s="3">
        <f t="shared" si="11"/>
        <v>25</v>
      </c>
      <c r="R90" s="17">
        <f t="shared" si="9"/>
        <v>25</v>
      </c>
      <c r="S90" s="16">
        <f t="shared" si="10"/>
        <v>0</v>
      </c>
    </row>
    <row r="91" spans="1:19">
      <c r="A91" s="1"/>
      <c r="B91" s="1"/>
      <c r="C91" s="1"/>
      <c r="D91" s="1"/>
      <c r="E91" s="1" t="s">
        <v>98</v>
      </c>
      <c r="F91" s="3">
        <v>20</v>
      </c>
      <c r="G91" s="3"/>
      <c r="H91" s="3">
        <v>5</v>
      </c>
      <c r="I91" s="3"/>
      <c r="J91" s="3">
        <v>40</v>
      </c>
      <c r="K91" s="3">
        <v>17</v>
      </c>
      <c r="L91" s="3"/>
      <c r="M91" s="3"/>
      <c r="N91" s="3"/>
      <c r="O91" s="3">
        <v>11</v>
      </c>
      <c r="P91" s="3">
        <f t="shared" si="11"/>
        <v>93</v>
      </c>
      <c r="R91" s="17">
        <f t="shared" si="9"/>
        <v>57</v>
      </c>
      <c r="S91" s="16">
        <f t="shared" si="10"/>
        <v>36</v>
      </c>
    </row>
    <row r="92" spans="1:19">
      <c r="A92" s="1"/>
      <c r="B92" s="1"/>
      <c r="C92" s="1"/>
      <c r="D92" s="1"/>
      <c r="E92" s="1" t="s">
        <v>99</v>
      </c>
      <c r="F92" s="3"/>
      <c r="G92" s="3"/>
      <c r="H92" s="3"/>
      <c r="I92" s="3"/>
      <c r="J92" s="3">
        <v>1300</v>
      </c>
      <c r="K92" s="3"/>
      <c r="L92" s="3"/>
      <c r="M92" s="3"/>
      <c r="N92" s="3"/>
      <c r="O92" s="3"/>
      <c r="P92" s="3">
        <f t="shared" si="11"/>
        <v>1300</v>
      </c>
      <c r="R92" s="17">
        <f t="shared" si="9"/>
        <v>1300</v>
      </c>
      <c r="S92" s="16">
        <f t="shared" si="10"/>
        <v>0</v>
      </c>
    </row>
    <row r="93" spans="1:19">
      <c r="A93" s="1"/>
      <c r="B93" s="1"/>
      <c r="C93" s="1"/>
      <c r="D93" s="1"/>
      <c r="E93" s="1" t="s">
        <v>100</v>
      </c>
      <c r="F93" s="3"/>
      <c r="G93" s="3"/>
      <c r="H93" s="3"/>
      <c r="I93" s="3"/>
      <c r="J93" s="3">
        <v>0</v>
      </c>
      <c r="K93" s="3"/>
      <c r="L93" s="3"/>
      <c r="M93" s="3"/>
      <c r="N93" s="3"/>
      <c r="O93" s="3"/>
      <c r="P93" s="3">
        <f t="shared" si="11"/>
        <v>0</v>
      </c>
      <c r="R93" s="17">
        <f t="shared" si="9"/>
        <v>0</v>
      </c>
      <c r="S93" s="16">
        <f t="shared" si="10"/>
        <v>0</v>
      </c>
    </row>
    <row r="94" spans="1:19">
      <c r="A94" s="1"/>
      <c r="B94" s="1"/>
      <c r="C94" s="1"/>
      <c r="D94" s="1"/>
      <c r="E94" s="1" t="s">
        <v>101</v>
      </c>
      <c r="F94" s="3"/>
      <c r="G94" s="3"/>
      <c r="H94" s="3"/>
      <c r="I94" s="3"/>
      <c r="J94" s="3"/>
      <c r="K94" s="3"/>
      <c r="L94" s="3"/>
      <c r="M94" s="3"/>
      <c r="N94" s="3">
        <v>500</v>
      </c>
      <c r="O94" s="3"/>
      <c r="P94" s="3">
        <f t="shared" si="11"/>
        <v>500</v>
      </c>
      <c r="R94" s="17">
        <f t="shared" si="9"/>
        <v>0</v>
      </c>
      <c r="S94" s="16">
        <f t="shared" si="10"/>
        <v>500</v>
      </c>
    </row>
    <row r="95" spans="1:19">
      <c r="A95" s="1"/>
      <c r="B95" s="1"/>
      <c r="C95" s="1"/>
      <c r="D95" s="1"/>
      <c r="E95" s="1" t="s">
        <v>102</v>
      </c>
      <c r="F95" s="3"/>
      <c r="G95" s="3">
        <v>400</v>
      </c>
      <c r="H95" s="3"/>
      <c r="I95" s="3"/>
      <c r="J95" s="3"/>
      <c r="K95" s="3"/>
      <c r="L95" s="3"/>
      <c r="M95" s="3">
        <v>350</v>
      </c>
      <c r="N95" s="3"/>
      <c r="O95" s="3"/>
      <c r="P95" s="3">
        <f t="shared" si="11"/>
        <v>750</v>
      </c>
      <c r="R95" s="17">
        <f t="shared" si="9"/>
        <v>0</v>
      </c>
      <c r="S95" s="16">
        <f t="shared" si="10"/>
        <v>750</v>
      </c>
    </row>
    <row r="96" spans="1:19">
      <c r="A96" s="1"/>
      <c r="B96" s="1"/>
      <c r="C96" s="1"/>
      <c r="D96" s="1"/>
      <c r="E96" s="1" t="s">
        <v>103</v>
      </c>
      <c r="F96" s="3">
        <v>290</v>
      </c>
      <c r="G96" s="3"/>
      <c r="H96" s="3"/>
      <c r="I96" s="3"/>
      <c r="J96" s="3">
        <v>780</v>
      </c>
      <c r="K96" s="3"/>
      <c r="L96" s="3"/>
      <c r="M96" s="3"/>
      <c r="N96" s="3"/>
      <c r="O96" s="3"/>
      <c r="P96" s="3">
        <f t="shared" si="11"/>
        <v>1070</v>
      </c>
      <c r="R96" s="17">
        <f t="shared" si="9"/>
        <v>780</v>
      </c>
      <c r="S96" s="16">
        <f t="shared" si="10"/>
        <v>290</v>
      </c>
    </row>
    <row r="97" spans="1:19">
      <c r="A97" s="1"/>
      <c r="B97" s="1"/>
      <c r="C97" s="1"/>
      <c r="D97" s="1"/>
      <c r="E97" s="1" t="s">
        <v>104</v>
      </c>
      <c r="F97" s="3">
        <v>2520</v>
      </c>
      <c r="G97" s="3">
        <v>629.05999999999995</v>
      </c>
      <c r="H97" s="3"/>
      <c r="I97" s="3"/>
      <c r="J97" s="3">
        <v>3300</v>
      </c>
      <c r="K97" s="3"/>
      <c r="L97" s="3"/>
      <c r="M97" s="3">
        <v>290</v>
      </c>
      <c r="N97" s="3">
        <v>70</v>
      </c>
      <c r="O97" s="3"/>
      <c r="P97" s="3">
        <f t="shared" si="11"/>
        <v>6809.06</v>
      </c>
      <c r="R97" s="17">
        <f t="shared" si="9"/>
        <v>3300</v>
      </c>
      <c r="S97" s="16">
        <f t="shared" si="10"/>
        <v>3509.06</v>
      </c>
    </row>
    <row r="98" spans="1:19">
      <c r="A98" s="1"/>
      <c r="B98" s="1"/>
      <c r="C98" s="1"/>
      <c r="D98" s="1"/>
      <c r="E98" s="1" t="s">
        <v>105</v>
      </c>
      <c r="F98" s="3">
        <v>250</v>
      </c>
      <c r="G98" s="3">
        <v>528.46</v>
      </c>
      <c r="H98" s="3">
        <v>993.51</v>
      </c>
      <c r="I98" s="3"/>
      <c r="J98" s="3">
        <v>950</v>
      </c>
      <c r="K98" s="3"/>
      <c r="L98" s="3"/>
      <c r="M98" s="3"/>
      <c r="N98" s="3">
        <v>780</v>
      </c>
      <c r="O98" s="3"/>
      <c r="P98" s="3">
        <f t="shared" si="11"/>
        <v>3501.97</v>
      </c>
      <c r="R98" s="17">
        <f t="shared" si="9"/>
        <v>950</v>
      </c>
      <c r="S98" s="16">
        <f t="shared" si="10"/>
        <v>2551.9700000000003</v>
      </c>
    </row>
    <row r="99" spans="1:19">
      <c r="A99" s="1"/>
      <c r="B99" s="1"/>
      <c r="C99" s="1"/>
      <c r="D99" s="1"/>
      <c r="E99" s="1" t="s">
        <v>106</v>
      </c>
      <c r="F99" s="18">
        <v>2200</v>
      </c>
      <c r="G99" s="3">
        <v>1900</v>
      </c>
      <c r="H99" s="3">
        <v>1100</v>
      </c>
      <c r="I99" s="3"/>
      <c r="J99" s="27">
        <v>40000</v>
      </c>
      <c r="K99" s="3"/>
      <c r="L99" s="3"/>
      <c r="M99" s="3">
        <v>1600</v>
      </c>
      <c r="N99" s="3">
        <v>4850</v>
      </c>
      <c r="O99" s="3"/>
      <c r="P99" s="3">
        <f t="shared" si="11"/>
        <v>51650</v>
      </c>
      <c r="R99" s="17">
        <f t="shared" si="9"/>
        <v>40000</v>
      </c>
      <c r="S99" s="16">
        <f t="shared" si="10"/>
        <v>11650</v>
      </c>
    </row>
    <row r="100" spans="1:19">
      <c r="A100" s="1"/>
      <c r="B100" s="1"/>
      <c r="C100" s="1"/>
      <c r="D100" s="1"/>
      <c r="E100" s="1" t="s">
        <v>107</v>
      </c>
      <c r="F100" s="3">
        <v>1500</v>
      </c>
      <c r="G100" s="3">
        <v>4000</v>
      </c>
      <c r="H100" s="3">
        <v>2000</v>
      </c>
      <c r="I100" s="3"/>
      <c r="J100" s="3">
        <v>3000</v>
      </c>
      <c r="K100" s="3"/>
      <c r="L100" s="3"/>
      <c r="M100" s="3">
        <v>4554.59</v>
      </c>
      <c r="N100" s="3">
        <v>2000</v>
      </c>
      <c r="O100" s="3"/>
      <c r="P100" s="3">
        <f t="shared" si="11"/>
        <v>17054.59</v>
      </c>
      <c r="R100" s="17">
        <f t="shared" si="9"/>
        <v>3000</v>
      </c>
      <c r="S100" s="16">
        <f t="shared" si="10"/>
        <v>14054.59</v>
      </c>
    </row>
    <row r="101" spans="1:19">
      <c r="A101" s="1"/>
      <c r="B101" s="1"/>
      <c r="C101" s="1"/>
      <c r="D101" s="1"/>
      <c r="E101" s="1" t="s">
        <v>108</v>
      </c>
      <c r="F101" s="3">
        <v>0</v>
      </c>
      <c r="G101" s="3"/>
      <c r="H101" s="3"/>
      <c r="I101" s="3"/>
      <c r="J101" s="3">
        <v>0</v>
      </c>
      <c r="K101" s="3"/>
      <c r="L101" s="3"/>
      <c r="M101" s="3"/>
      <c r="N101" s="3"/>
      <c r="O101" s="3"/>
      <c r="P101" s="3">
        <f t="shared" si="11"/>
        <v>0</v>
      </c>
      <c r="R101" s="17">
        <f t="shared" si="9"/>
        <v>0</v>
      </c>
      <c r="S101" s="16">
        <f t="shared" si="10"/>
        <v>0</v>
      </c>
    </row>
    <row r="102" spans="1:19">
      <c r="A102" s="1"/>
      <c r="B102" s="1"/>
      <c r="C102" s="1"/>
      <c r="D102" s="1"/>
      <c r="E102" s="1" t="s">
        <v>109</v>
      </c>
      <c r="F102" s="3"/>
      <c r="G102" s="3"/>
      <c r="H102" s="3"/>
      <c r="I102" s="3"/>
      <c r="J102" s="3">
        <v>0</v>
      </c>
      <c r="K102" s="3"/>
      <c r="L102" s="3"/>
      <c r="M102" s="3"/>
      <c r="N102" s="3"/>
      <c r="O102" s="3"/>
      <c r="P102" s="3">
        <f t="shared" si="11"/>
        <v>0</v>
      </c>
      <c r="R102" s="17">
        <f t="shared" si="9"/>
        <v>0</v>
      </c>
      <c r="S102" s="16">
        <f t="shared" si="10"/>
        <v>0</v>
      </c>
    </row>
    <row r="103" spans="1:19">
      <c r="A103" s="1"/>
      <c r="B103" s="1"/>
      <c r="C103" s="1"/>
      <c r="D103" s="1"/>
      <c r="E103" s="1" t="s">
        <v>110</v>
      </c>
      <c r="F103" s="3"/>
      <c r="G103" s="3"/>
      <c r="H103" s="3"/>
      <c r="I103" s="3"/>
      <c r="J103" s="3">
        <v>0</v>
      </c>
      <c r="K103" s="3"/>
      <c r="L103" s="3"/>
      <c r="M103" s="3"/>
      <c r="N103" s="3"/>
      <c r="O103" s="3"/>
      <c r="P103" s="3">
        <f t="shared" si="11"/>
        <v>0</v>
      </c>
      <c r="R103" s="17">
        <f t="shared" si="9"/>
        <v>0</v>
      </c>
      <c r="S103" s="16">
        <f t="shared" si="10"/>
        <v>0</v>
      </c>
    </row>
    <row r="104" spans="1:19">
      <c r="A104" s="1"/>
      <c r="B104" s="1"/>
      <c r="C104" s="1"/>
      <c r="D104" s="1"/>
      <c r="E104" s="1" t="s">
        <v>111</v>
      </c>
      <c r="F104" s="3"/>
      <c r="G104" s="3"/>
      <c r="H104" s="3"/>
      <c r="I104" s="3"/>
      <c r="J104" s="3">
        <v>0</v>
      </c>
      <c r="K104" s="3"/>
      <c r="L104" s="3"/>
      <c r="M104" s="3"/>
      <c r="N104" s="3"/>
      <c r="O104" s="3"/>
      <c r="P104" s="3">
        <f t="shared" si="11"/>
        <v>0</v>
      </c>
      <c r="R104" s="17">
        <f t="shared" si="9"/>
        <v>0</v>
      </c>
      <c r="S104" s="16">
        <f t="shared" si="10"/>
        <v>0</v>
      </c>
    </row>
    <row r="105" spans="1:19" ht="15.75" thickBot="1">
      <c r="A105" s="1"/>
      <c r="B105" s="1"/>
      <c r="C105" s="1"/>
      <c r="D105" s="1"/>
      <c r="E105" s="1" t="s">
        <v>112</v>
      </c>
      <c r="F105" s="5"/>
      <c r="G105" s="5"/>
      <c r="H105" s="5"/>
      <c r="I105" s="5"/>
      <c r="J105" s="3">
        <v>23275.7</v>
      </c>
      <c r="K105" s="5"/>
      <c r="L105" s="5"/>
      <c r="M105" s="5"/>
      <c r="N105" s="5"/>
      <c r="O105" s="5"/>
      <c r="P105" s="5">
        <f t="shared" si="11"/>
        <v>23275.7</v>
      </c>
      <c r="R105" s="17">
        <f t="shared" si="9"/>
        <v>23275.7</v>
      </c>
      <c r="S105" s="16">
        <f t="shared" si="10"/>
        <v>0</v>
      </c>
    </row>
    <row r="106" spans="1:19" ht="15.75" thickBot="1">
      <c r="A106" s="1"/>
      <c r="B106" s="1"/>
      <c r="C106" s="1"/>
      <c r="D106" s="1" t="s">
        <v>113</v>
      </c>
      <c r="E106" s="1"/>
      <c r="F106" s="6">
        <f t="shared" ref="F106:O106" si="12">ROUND(SUM(F51:F105),5)</f>
        <v>50465.126429999997</v>
      </c>
      <c r="G106" s="6">
        <f t="shared" si="12"/>
        <v>49020.52</v>
      </c>
      <c r="H106" s="6">
        <f t="shared" si="12"/>
        <v>18186.652989999999</v>
      </c>
      <c r="I106" s="6">
        <f t="shared" si="12"/>
        <v>22827.791359999999</v>
      </c>
      <c r="J106" s="6">
        <f t="shared" si="12"/>
        <v>233968.5</v>
      </c>
      <c r="K106" s="6">
        <f t="shared" si="12"/>
        <v>8086.375</v>
      </c>
      <c r="L106" s="6">
        <f t="shared" si="12"/>
        <v>351.72500000000002</v>
      </c>
      <c r="M106" s="6">
        <f t="shared" si="12"/>
        <v>18879.392039999999</v>
      </c>
      <c r="N106" s="6">
        <f t="shared" si="12"/>
        <v>14026.45</v>
      </c>
      <c r="O106" s="6">
        <f t="shared" si="12"/>
        <v>14645.825000000001</v>
      </c>
      <c r="P106" s="6">
        <f t="shared" si="11"/>
        <v>430458.35781999998</v>
      </c>
      <c r="R106" s="17">
        <f t="shared" si="9"/>
        <v>242054.875</v>
      </c>
      <c r="S106" s="16">
        <f t="shared" si="10"/>
        <v>188403.48282000003</v>
      </c>
    </row>
    <row r="107" spans="1:19">
      <c r="A107" s="1"/>
      <c r="B107" s="1" t="s">
        <v>114</v>
      </c>
      <c r="C107" s="1"/>
      <c r="D107" s="1"/>
      <c r="E107" s="1"/>
      <c r="F107" s="3">
        <f>ROUND(F3+F50-F106,5)</f>
        <v>-61956.666429999997</v>
      </c>
      <c r="G107" s="3">
        <f t="shared" ref="G107:O107" si="13">ROUND(G3+G50-G106,5)</f>
        <v>-14951.93</v>
      </c>
      <c r="H107" s="3">
        <f t="shared" si="13"/>
        <v>7062.3370100000002</v>
      </c>
      <c r="I107" s="3">
        <f t="shared" si="13"/>
        <v>-44364.891360000001</v>
      </c>
      <c r="J107" s="3">
        <f t="shared" si="13"/>
        <v>-159857.74</v>
      </c>
      <c r="K107" s="3">
        <f t="shared" si="13"/>
        <v>178077.245</v>
      </c>
      <c r="L107" s="3">
        <f t="shared" si="13"/>
        <v>2491.6149999999998</v>
      </c>
      <c r="M107" s="3">
        <f t="shared" si="13"/>
        <v>-3446.09204</v>
      </c>
      <c r="N107" s="3">
        <f t="shared" si="13"/>
        <v>-15251.23</v>
      </c>
      <c r="O107" s="3">
        <f t="shared" si="13"/>
        <v>142309.44500000001</v>
      </c>
      <c r="P107" s="3">
        <f t="shared" si="11"/>
        <v>30112.09218</v>
      </c>
      <c r="R107" s="17">
        <f t="shared" si="9"/>
        <v>18219.505000000005</v>
      </c>
      <c r="S107" s="16">
        <f t="shared" si="10"/>
        <v>11892.587180000017</v>
      </c>
    </row>
    <row r="108" spans="1:19">
      <c r="A108" s="1"/>
      <c r="B108" s="1" t="s">
        <v>115</v>
      </c>
      <c r="C108" s="1"/>
      <c r="D108" s="1"/>
      <c r="E108" s="1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R108" s="17"/>
      <c r="S108" s="16"/>
    </row>
    <row r="109" spans="1:19">
      <c r="A109" s="1"/>
      <c r="B109" s="1"/>
      <c r="C109" s="1" t="s">
        <v>116</v>
      </c>
      <c r="D109" s="1"/>
      <c r="E109" s="1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R109" s="17"/>
      <c r="S109" s="16"/>
    </row>
    <row r="110" spans="1:19" ht="15.75" thickBot="1">
      <c r="A110" s="1"/>
      <c r="B110" s="1"/>
      <c r="C110" s="1"/>
      <c r="D110" s="1" t="s">
        <v>117</v>
      </c>
      <c r="E110" s="1"/>
      <c r="F110" s="4">
        <v>29618.78</v>
      </c>
      <c r="G110" s="4">
        <v>17638.02</v>
      </c>
      <c r="H110" s="4">
        <v>13426.6</v>
      </c>
      <c r="I110" s="4">
        <v>13996.46</v>
      </c>
      <c r="J110" s="4">
        <v>103442.41</v>
      </c>
      <c r="K110" s="3"/>
      <c r="L110" s="4">
        <v>987.52</v>
      </c>
      <c r="M110" s="4">
        <v>11662.84</v>
      </c>
      <c r="N110" s="3"/>
      <c r="O110" s="3"/>
      <c r="P110" s="4">
        <f>ROUND(SUM(F110:O110),5)</f>
        <v>190772.63</v>
      </c>
      <c r="R110" s="17">
        <f t="shared" si="9"/>
        <v>103442.41</v>
      </c>
      <c r="S110" s="16">
        <f t="shared" si="10"/>
        <v>87330.22</v>
      </c>
    </row>
    <row r="111" spans="1:19">
      <c r="A111" s="1"/>
      <c r="B111" s="1"/>
      <c r="C111" s="1" t="s">
        <v>118</v>
      </c>
      <c r="D111" s="1"/>
      <c r="E111" s="1"/>
      <c r="F111" s="3">
        <f>ROUND(SUM(F109:F110),5)</f>
        <v>29618.78</v>
      </c>
      <c r="G111" s="3">
        <f>ROUND(SUM(G109:G110),5)</f>
        <v>17638.02</v>
      </c>
      <c r="H111" s="3">
        <f>ROUND(SUM(H109:H110),5)</f>
        <v>13426.6</v>
      </c>
      <c r="I111" s="3">
        <f>ROUND(SUM(I109:I110),5)</f>
        <v>13996.46</v>
      </c>
      <c r="J111" s="3">
        <f>ROUND(SUM(J109:J110),5)</f>
        <v>103442.41</v>
      </c>
      <c r="K111" s="3"/>
      <c r="L111" s="3">
        <f>ROUND(SUM(L109:L110),5)</f>
        <v>987.52</v>
      </c>
      <c r="M111" s="3">
        <f>ROUND(SUM(M109:M110),5)</f>
        <v>11662.84</v>
      </c>
      <c r="N111" s="3"/>
      <c r="O111" s="3"/>
      <c r="P111" s="3">
        <f>ROUND(SUM(F111:O111),5)</f>
        <v>190772.63</v>
      </c>
      <c r="R111" s="17">
        <f t="shared" si="9"/>
        <v>103442.41</v>
      </c>
      <c r="S111" s="16">
        <f t="shared" si="10"/>
        <v>87330.22</v>
      </c>
    </row>
    <row r="112" spans="1:19">
      <c r="A112" s="1"/>
      <c r="B112" s="1"/>
      <c r="C112" s="1" t="s">
        <v>119</v>
      </c>
      <c r="D112" s="1"/>
      <c r="E112" s="1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R112" s="17"/>
      <c r="S112" s="16"/>
    </row>
    <row r="113" spans="1:19">
      <c r="A113" s="1"/>
      <c r="B113" s="1"/>
      <c r="C113" s="1"/>
      <c r="D113" s="1" t="s">
        <v>120</v>
      </c>
      <c r="E113" s="1"/>
      <c r="F113" s="3"/>
      <c r="G113" s="3"/>
      <c r="H113" s="3"/>
      <c r="I113" s="3"/>
      <c r="J113" s="3">
        <v>0</v>
      </c>
      <c r="K113" s="3"/>
      <c r="L113" s="3"/>
      <c r="M113" s="3"/>
      <c r="N113" s="3"/>
      <c r="O113" s="3"/>
      <c r="P113" s="3">
        <f>ROUND(SUM(F113:O113),5)</f>
        <v>0</v>
      </c>
      <c r="R113" s="17">
        <f t="shared" si="9"/>
        <v>0</v>
      </c>
      <c r="S113" s="16">
        <f t="shared" si="10"/>
        <v>0</v>
      </c>
    </row>
    <row r="114" spans="1:19" ht="15.75" thickBot="1">
      <c r="A114" s="1"/>
      <c r="B114" s="1"/>
      <c r="C114" s="1"/>
      <c r="D114" s="1" t="s">
        <v>121</v>
      </c>
      <c r="E114" s="1"/>
      <c r="F114" s="3"/>
      <c r="G114" s="3"/>
      <c r="H114" s="3"/>
      <c r="I114" s="3"/>
      <c r="J114" s="5"/>
      <c r="K114" s="5">
        <v>103442.41</v>
      </c>
      <c r="L114" s="3"/>
      <c r="M114" s="3"/>
      <c r="N114" s="3"/>
      <c r="O114" s="5">
        <v>87330.22</v>
      </c>
      <c r="P114" s="5">
        <f>ROUND(SUM(F114:O114),5)</f>
        <v>190772.63</v>
      </c>
      <c r="R114" s="17">
        <f t="shared" si="9"/>
        <v>103442.41</v>
      </c>
      <c r="S114" s="16">
        <f t="shared" si="10"/>
        <v>87330.22</v>
      </c>
    </row>
    <row r="115" spans="1:19" ht="15.75" thickBot="1">
      <c r="A115" s="1"/>
      <c r="B115" s="1"/>
      <c r="C115" s="1" t="s">
        <v>122</v>
      </c>
      <c r="D115" s="1"/>
      <c r="E115" s="1"/>
      <c r="F115" s="5"/>
      <c r="G115" s="5"/>
      <c r="H115" s="5"/>
      <c r="I115" s="5"/>
      <c r="J115" s="7">
        <f>ROUND(SUM(J112:J114),5)</f>
        <v>0</v>
      </c>
      <c r="K115" s="7">
        <f>ROUND(SUM(K112:K114),5)</f>
        <v>103442.41</v>
      </c>
      <c r="L115" s="5"/>
      <c r="M115" s="5"/>
      <c r="N115" s="3"/>
      <c r="O115" s="7">
        <f>ROUND(SUM(O112:O114),5)</f>
        <v>87330.22</v>
      </c>
      <c r="P115" s="7">
        <f>ROUND(SUM(F115:O115),5)</f>
        <v>190772.63</v>
      </c>
      <c r="R115" s="17">
        <f t="shared" si="9"/>
        <v>103442.41</v>
      </c>
      <c r="S115" s="16">
        <f t="shared" si="10"/>
        <v>87330.22</v>
      </c>
    </row>
    <row r="116" spans="1:19" ht="15.75" thickBot="1">
      <c r="A116" s="1"/>
      <c r="B116" s="1" t="s">
        <v>123</v>
      </c>
      <c r="C116" s="1"/>
      <c r="D116" s="1"/>
      <c r="E116" s="1"/>
      <c r="F116" s="7">
        <f t="shared" ref="F116:M116" si="14">ROUND(F108+F111-F115,5)</f>
        <v>29618.78</v>
      </c>
      <c r="G116" s="7">
        <f t="shared" si="14"/>
        <v>17638.02</v>
      </c>
      <c r="H116" s="7">
        <f t="shared" si="14"/>
        <v>13426.6</v>
      </c>
      <c r="I116" s="7">
        <f t="shared" si="14"/>
        <v>13996.46</v>
      </c>
      <c r="J116" s="7">
        <f t="shared" si="14"/>
        <v>103442.41</v>
      </c>
      <c r="K116" s="7">
        <f t="shared" si="14"/>
        <v>-103442.41</v>
      </c>
      <c r="L116" s="7">
        <f t="shared" si="14"/>
        <v>987.52</v>
      </c>
      <c r="M116" s="7">
        <f t="shared" si="14"/>
        <v>11662.84</v>
      </c>
      <c r="N116" s="5"/>
      <c r="O116" s="7">
        <f>ROUND(O108+O111-O115,5)</f>
        <v>-87330.22</v>
      </c>
      <c r="P116" s="7">
        <f>ROUND(SUM(F116:O116),5)</f>
        <v>0</v>
      </c>
      <c r="R116" s="17"/>
      <c r="S116" s="16"/>
    </row>
    <row r="117" spans="1:19" s="9" customFormat="1" ht="15.75" thickBot="1">
      <c r="A117" s="1" t="s">
        <v>124</v>
      </c>
      <c r="B117" s="1"/>
      <c r="C117" s="1"/>
      <c r="D117" s="1"/>
      <c r="E117" s="1"/>
      <c r="F117" s="8">
        <f t="shared" ref="F117:O117" si="15">ROUND(F107+F116,5)</f>
        <v>-32337.886429999999</v>
      </c>
      <c r="G117" s="8">
        <f t="shared" si="15"/>
        <v>2686.09</v>
      </c>
      <c r="H117" s="8">
        <f t="shared" si="15"/>
        <v>20488.937010000001</v>
      </c>
      <c r="I117" s="8">
        <f t="shared" si="15"/>
        <v>-30368.431359999999</v>
      </c>
      <c r="J117" s="40">
        <f t="shared" si="15"/>
        <v>-56415.33</v>
      </c>
      <c r="K117" s="8">
        <f t="shared" si="15"/>
        <v>74634.835000000006</v>
      </c>
      <c r="L117" s="8">
        <f t="shared" si="15"/>
        <v>3479.1350000000002</v>
      </c>
      <c r="M117" s="8">
        <f t="shared" si="15"/>
        <v>8216.7479600000006</v>
      </c>
      <c r="N117" s="8">
        <f t="shared" si="15"/>
        <v>-15251.23</v>
      </c>
      <c r="O117" s="8">
        <f t="shared" si="15"/>
        <v>54979.224999999999</v>
      </c>
      <c r="P117" s="8">
        <f>ROUND(SUM(F117:O117),5)</f>
        <v>30112.09218</v>
      </c>
      <c r="R117" s="17">
        <f t="shared" si="9"/>
        <v>18219.505000000005</v>
      </c>
      <c r="S117" s="16">
        <f t="shared" si="10"/>
        <v>11892.58718000001</v>
      </c>
    </row>
    <row r="118" spans="1:19" ht="15.75" thickTop="1">
      <c r="J118" s="39"/>
    </row>
    <row r="119" spans="1:19" hidden="1" outlineLevel="1"/>
    <row r="120" spans="1:19" hidden="1" outlineLevel="1">
      <c r="E120" s="29" t="s">
        <v>128</v>
      </c>
      <c r="F120" s="30">
        <f>SUM(F35:F39)</f>
        <v>45328.45</v>
      </c>
      <c r="G120" s="30">
        <f t="shared" ref="G120:O120" si="16">SUM(G35:G39)</f>
        <v>22000</v>
      </c>
      <c r="H120" s="30">
        <f t="shared" si="16"/>
        <v>14805.66</v>
      </c>
      <c r="I120" s="30">
        <f t="shared" si="16"/>
        <v>31082.240000000002</v>
      </c>
      <c r="J120" s="30">
        <f t="shared" si="16"/>
        <v>186000</v>
      </c>
      <c r="K120" s="30">
        <f t="shared" si="16"/>
        <v>8750</v>
      </c>
      <c r="L120" s="30">
        <f t="shared" si="16"/>
        <v>650</v>
      </c>
      <c r="M120" s="30">
        <f t="shared" si="16"/>
        <v>13753.36</v>
      </c>
      <c r="N120" s="30">
        <f t="shared" si="16"/>
        <v>9300</v>
      </c>
      <c r="O120" s="30">
        <f t="shared" si="16"/>
        <v>4050</v>
      </c>
    </row>
    <row r="121" spans="1:19" s="15" customFormat="1" hidden="1" outlineLevel="1">
      <c r="A121" s="31"/>
      <c r="B121" s="31"/>
      <c r="C121" s="31"/>
      <c r="D121" s="31"/>
      <c r="E121" s="38" t="s">
        <v>133</v>
      </c>
      <c r="F121" s="15">
        <f>SUM(F120*7.65%)</f>
        <v>3467.6264249999999</v>
      </c>
      <c r="G121" s="15">
        <f>SUM(G120*7.65%)</f>
        <v>1683</v>
      </c>
      <c r="H121" s="15">
        <f t="shared" ref="H121:O121" si="17">SUM(H120*7.65%)</f>
        <v>1132.6329900000001</v>
      </c>
      <c r="I121" s="15">
        <f t="shared" si="17"/>
        <v>2377.7913600000002</v>
      </c>
      <c r="J121" s="15">
        <f t="shared" si="17"/>
        <v>14229</v>
      </c>
      <c r="K121" s="15">
        <f t="shared" si="17"/>
        <v>669.375</v>
      </c>
      <c r="L121" s="15">
        <f t="shared" si="17"/>
        <v>49.725000000000001</v>
      </c>
      <c r="M121" s="15">
        <f t="shared" si="17"/>
        <v>1052.13204</v>
      </c>
      <c r="N121" s="15">
        <f t="shared" si="17"/>
        <v>711.44999999999993</v>
      </c>
      <c r="O121" s="15">
        <f t="shared" si="17"/>
        <v>309.82499999999999</v>
      </c>
      <c r="P121" s="15">
        <f>SUM(F121:O121)</f>
        <v>25682.557815</v>
      </c>
    </row>
    <row r="122" spans="1:19" hidden="1" outlineLevel="1"/>
    <row r="123" spans="1:19" hidden="1" outlineLevel="1"/>
    <row r="124" spans="1:19" hidden="1" outlineLevel="1">
      <c r="E124" s="29" t="s">
        <v>129</v>
      </c>
      <c r="F124" s="30">
        <f>SUM(F83:F84)</f>
        <v>450</v>
      </c>
      <c r="G124" s="30">
        <f t="shared" ref="G124:O124" si="18">SUM(G83:G84)</f>
        <v>3300</v>
      </c>
      <c r="H124" s="30">
        <f t="shared" si="18"/>
        <v>8500</v>
      </c>
      <c r="I124" s="30">
        <f t="shared" si="18"/>
        <v>600</v>
      </c>
      <c r="J124" s="30">
        <f t="shared" si="18"/>
        <v>11600</v>
      </c>
      <c r="K124" s="30">
        <f t="shared" si="18"/>
        <v>0</v>
      </c>
      <c r="L124" s="30">
        <f t="shared" si="18"/>
        <v>302</v>
      </c>
      <c r="M124" s="30">
        <f t="shared" si="18"/>
        <v>7500</v>
      </c>
      <c r="N124" s="30">
        <f t="shared" si="18"/>
        <v>600</v>
      </c>
      <c r="O124" s="30">
        <f t="shared" si="18"/>
        <v>0</v>
      </c>
      <c r="P124" s="30">
        <f>SUM(F124:O124)</f>
        <v>32852</v>
      </c>
      <c r="Q124" t="s">
        <v>130</v>
      </c>
    </row>
    <row r="125" spans="1:19" hidden="1" outlineLevel="1">
      <c r="F125" s="32">
        <f>SUM(F124/P124)</f>
        <v>1.3697796176792889E-2</v>
      </c>
      <c r="G125" s="32">
        <f>SUM(G124/P124)</f>
        <v>0.10045050529648118</v>
      </c>
      <c r="H125" s="32">
        <f>SUM(H124/P124)</f>
        <v>0.25873615000608791</v>
      </c>
      <c r="I125" s="32">
        <f>SUM(I124/P124)</f>
        <v>1.8263728235723854E-2</v>
      </c>
      <c r="J125" s="32">
        <f>SUM(J124/P124)</f>
        <v>0.35309874589066115</v>
      </c>
      <c r="K125" s="32">
        <v>0</v>
      </c>
      <c r="L125" s="32">
        <f>SUM(L124/P124)</f>
        <v>9.1927432119810054E-3</v>
      </c>
      <c r="M125" s="32">
        <f>SUM(M124/P124)</f>
        <v>0.22829660294654816</v>
      </c>
      <c r="N125" s="32">
        <f>SUM(N124/P124)</f>
        <v>1.8263728235723854E-2</v>
      </c>
      <c r="O125" s="32">
        <v>0</v>
      </c>
      <c r="P125" s="33">
        <f>SUM(F125:O125)</f>
        <v>1</v>
      </c>
    </row>
    <row r="126" spans="1:19" hidden="1" outlineLevel="1">
      <c r="F126" s="15">
        <f>SUM(F125*P126)</f>
        <v>367.5277608669183</v>
      </c>
      <c r="G126" s="15">
        <f>SUM(G125*P126)</f>
        <v>2695.2035796907339</v>
      </c>
      <c r="H126" s="15">
        <f>SUM(H125*P126)</f>
        <v>6942.1910385973451</v>
      </c>
      <c r="I126" s="15">
        <f>SUM(I125*P126)</f>
        <v>490.03701448922442</v>
      </c>
      <c r="J126" s="15">
        <f>SUM(J125*P126)</f>
        <v>9474.0489467916723</v>
      </c>
      <c r="K126" s="15">
        <v>0</v>
      </c>
      <c r="L126" s="15">
        <f>SUM(L125*P126)</f>
        <v>246.65196395957628</v>
      </c>
      <c r="M126" s="15">
        <f>SUM(M125*P126)</f>
        <v>6125.4626811153048</v>
      </c>
      <c r="N126" s="15">
        <f>SUM(N125*P126)</f>
        <v>490.03701448922442</v>
      </c>
      <c r="O126" s="15">
        <v>0</v>
      </c>
      <c r="P126" s="15">
        <v>26831.16</v>
      </c>
      <c r="Q126" t="s">
        <v>131</v>
      </c>
    </row>
    <row r="127" spans="1:19" hidden="1" outlineLevel="1">
      <c r="P127" s="15">
        <f>SUM(F126:O126)</f>
        <v>26831.16</v>
      </c>
      <c r="Q127" t="s">
        <v>132</v>
      </c>
    </row>
    <row r="128" spans="1:19" hidden="1" outlineLevel="1"/>
    <row r="129" spans="5:256" hidden="1" outlineLevel="1">
      <c r="E129" s="29" t="str">
        <f t="shared" ref="E129:O129" si="19">E120</f>
        <v>All Labor</v>
      </c>
      <c r="F129" s="15">
        <f t="shared" si="19"/>
        <v>45328.45</v>
      </c>
      <c r="G129" s="15">
        <f t="shared" si="19"/>
        <v>22000</v>
      </c>
      <c r="H129" s="15">
        <f t="shared" si="19"/>
        <v>14805.66</v>
      </c>
      <c r="I129" s="15">
        <f t="shared" si="19"/>
        <v>31082.240000000002</v>
      </c>
      <c r="J129" s="15">
        <f t="shared" si="19"/>
        <v>186000</v>
      </c>
      <c r="K129" s="15">
        <f t="shared" si="19"/>
        <v>8750</v>
      </c>
      <c r="L129" s="15">
        <f t="shared" si="19"/>
        <v>650</v>
      </c>
      <c r="M129" s="15">
        <f t="shared" si="19"/>
        <v>13753.36</v>
      </c>
      <c r="N129" s="15">
        <f t="shared" si="19"/>
        <v>9300</v>
      </c>
      <c r="O129" s="15">
        <f t="shared" si="19"/>
        <v>4050</v>
      </c>
      <c r="P129" s="15"/>
      <c r="CY129">
        <f t="shared" ref="CY129:DX129" si="20">CY120</f>
        <v>0</v>
      </c>
      <c r="CZ129">
        <f t="shared" si="20"/>
        <v>0</v>
      </c>
      <c r="DA129">
        <f t="shared" si="20"/>
        <v>0</v>
      </c>
      <c r="DB129">
        <f t="shared" si="20"/>
        <v>0</v>
      </c>
      <c r="DC129">
        <f t="shared" si="20"/>
        <v>0</v>
      </c>
      <c r="DD129">
        <f t="shared" si="20"/>
        <v>0</v>
      </c>
      <c r="DE129">
        <f t="shared" si="20"/>
        <v>0</v>
      </c>
      <c r="DF129">
        <f t="shared" si="20"/>
        <v>0</v>
      </c>
      <c r="DG129">
        <f t="shared" si="20"/>
        <v>0</v>
      </c>
      <c r="DH129">
        <f t="shared" si="20"/>
        <v>0</v>
      </c>
      <c r="DI129">
        <f t="shared" si="20"/>
        <v>0</v>
      </c>
      <c r="DJ129">
        <f t="shared" si="20"/>
        <v>0</v>
      </c>
      <c r="DK129">
        <f t="shared" si="20"/>
        <v>0</v>
      </c>
      <c r="DL129">
        <f t="shared" si="20"/>
        <v>0</v>
      </c>
      <c r="DM129">
        <f t="shared" si="20"/>
        <v>0</v>
      </c>
      <c r="DN129">
        <f t="shared" si="20"/>
        <v>0</v>
      </c>
      <c r="DO129">
        <f t="shared" si="20"/>
        <v>0</v>
      </c>
      <c r="DP129">
        <f t="shared" si="20"/>
        <v>0</v>
      </c>
      <c r="DQ129">
        <f t="shared" si="20"/>
        <v>0</v>
      </c>
      <c r="DR129">
        <f t="shared" si="20"/>
        <v>0</v>
      </c>
      <c r="DS129">
        <f t="shared" si="20"/>
        <v>0</v>
      </c>
      <c r="DT129">
        <f t="shared" si="20"/>
        <v>0</v>
      </c>
      <c r="DU129">
        <f t="shared" si="20"/>
        <v>0</v>
      </c>
      <c r="DV129">
        <f t="shared" si="20"/>
        <v>0</v>
      </c>
      <c r="DW129">
        <f t="shared" si="20"/>
        <v>0</v>
      </c>
      <c r="DX129">
        <f t="shared" si="20"/>
        <v>0</v>
      </c>
      <c r="DY129">
        <f t="shared" ref="DY129:GJ129" si="21">DY120</f>
        <v>0</v>
      </c>
      <c r="DZ129">
        <f t="shared" si="21"/>
        <v>0</v>
      </c>
      <c r="EA129">
        <f t="shared" si="21"/>
        <v>0</v>
      </c>
      <c r="EB129">
        <f t="shared" si="21"/>
        <v>0</v>
      </c>
      <c r="EC129">
        <f t="shared" si="21"/>
        <v>0</v>
      </c>
      <c r="ED129">
        <f t="shared" si="21"/>
        <v>0</v>
      </c>
      <c r="EE129">
        <f t="shared" si="21"/>
        <v>0</v>
      </c>
      <c r="EF129">
        <f t="shared" si="21"/>
        <v>0</v>
      </c>
      <c r="EG129">
        <f t="shared" si="21"/>
        <v>0</v>
      </c>
      <c r="EH129">
        <f t="shared" si="21"/>
        <v>0</v>
      </c>
      <c r="EI129">
        <f t="shared" si="21"/>
        <v>0</v>
      </c>
      <c r="EJ129">
        <f t="shared" si="21"/>
        <v>0</v>
      </c>
      <c r="EK129">
        <f t="shared" si="21"/>
        <v>0</v>
      </c>
      <c r="EL129">
        <f t="shared" si="21"/>
        <v>0</v>
      </c>
      <c r="EM129">
        <f t="shared" si="21"/>
        <v>0</v>
      </c>
      <c r="EN129">
        <f t="shared" si="21"/>
        <v>0</v>
      </c>
      <c r="EO129">
        <f t="shared" si="21"/>
        <v>0</v>
      </c>
      <c r="EP129">
        <f t="shared" si="21"/>
        <v>0</v>
      </c>
      <c r="EQ129">
        <f t="shared" si="21"/>
        <v>0</v>
      </c>
      <c r="ER129">
        <f t="shared" si="21"/>
        <v>0</v>
      </c>
      <c r="ES129">
        <f t="shared" si="21"/>
        <v>0</v>
      </c>
      <c r="ET129">
        <f t="shared" si="21"/>
        <v>0</v>
      </c>
      <c r="EU129">
        <f t="shared" si="21"/>
        <v>0</v>
      </c>
      <c r="EV129">
        <f t="shared" si="21"/>
        <v>0</v>
      </c>
      <c r="EW129">
        <f t="shared" si="21"/>
        <v>0</v>
      </c>
      <c r="EX129">
        <f t="shared" si="21"/>
        <v>0</v>
      </c>
      <c r="EY129">
        <f t="shared" si="21"/>
        <v>0</v>
      </c>
      <c r="EZ129">
        <f t="shared" si="21"/>
        <v>0</v>
      </c>
      <c r="FA129">
        <f t="shared" si="21"/>
        <v>0</v>
      </c>
      <c r="FB129">
        <f t="shared" si="21"/>
        <v>0</v>
      </c>
      <c r="FC129">
        <f t="shared" si="21"/>
        <v>0</v>
      </c>
      <c r="FD129">
        <f t="shared" si="21"/>
        <v>0</v>
      </c>
      <c r="FE129">
        <f t="shared" si="21"/>
        <v>0</v>
      </c>
      <c r="FF129">
        <f t="shared" si="21"/>
        <v>0</v>
      </c>
      <c r="FG129">
        <f t="shared" si="21"/>
        <v>0</v>
      </c>
      <c r="FH129">
        <f t="shared" si="21"/>
        <v>0</v>
      </c>
      <c r="FI129">
        <f t="shared" si="21"/>
        <v>0</v>
      </c>
      <c r="FJ129">
        <f t="shared" si="21"/>
        <v>0</v>
      </c>
      <c r="FK129">
        <f t="shared" si="21"/>
        <v>0</v>
      </c>
      <c r="FL129">
        <f t="shared" si="21"/>
        <v>0</v>
      </c>
      <c r="FM129">
        <f t="shared" si="21"/>
        <v>0</v>
      </c>
      <c r="FN129">
        <f t="shared" si="21"/>
        <v>0</v>
      </c>
      <c r="FO129">
        <f t="shared" si="21"/>
        <v>0</v>
      </c>
      <c r="FP129">
        <f t="shared" si="21"/>
        <v>0</v>
      </c>
      <c r="FQ129">
        <f t="shared" si="21"/>
        <v>0</v>
      </c>
      <c r="FR129">
        <f t="shared" si="21"/>
        <v>0</v>
      </c>
      <c r="FS129">
        <f t="shared" si="21"/>
        <v>0</v>
      </c>
      <c r="FT129">
        <f t="shared" si="21"/>
        <v>0</v>
      </c>
      <c r="FU129">
        <f t="shared" si="21"/>
        <v>0</v>
      </c>
      <c r="FV129">
        <f t="shared" si="21"/>
        <v>0</v>
      </c>
      <c r="FW129">
        <f t="shared" si="21"/>
        <v>0</v>
      </c>
      <c r="FX129">
        <f t="shared" si="21"/>
        <v>0</v>
      </c>
      <c r="FY129">
        <f t="shared" si="21"/>
        <v>0</v>
      </c>
      <c r="FZ129">
        <f t="shared" si="21"/>
        <v>0</v>
      </c>
      <c r="GA129">
        <f t="shared" si="21"/>
        <v>0</v>
      </c>
      <c r="GB129">
        <f t="shared" si="21"/>
        <v>0</v>
      </c>
      <c r="GC129">
        <f t="shared" si="21"/>
        <v>0</v>
      </c>
      <c r="GD129">
        <f t="shared" si="21"/>
        <v>0</v>
      </c>
      <c r="GE129">
        <f t="shared" si="21"/>
        <v>0</v>
      </c>
      <c r="GF129">
        <f t="shared" si="21"/>
        <v>0</v>
      </c>
      <c r="GG129">
        <f t="shared" si="21"/>
        <v>0</v>
      </c>
      <c r="GH129">
        <f t="shared" si="21"/>
        <v>0</v>
      </c>
      <c r="GI129">
        <f t="shared" si="21"/>
        <v>0</v>
      </c>
      <c r="GJ129">
        <f t="shared" si="21"/>
        <v>0</v>
      </c>
      <c r="GK129">
        <f t="shared" ref="GK129:IV129" si="22">GK120</f>
        <v>0</v>
      </c>
      <c r="GL129">
        <f t="shared" si="22"/>
        <v>0</v>
      </c>
      <c r="GM129">
        <f t="shared" si="22"/>
        <v>0</v>
      </c>
      <c r="GN129">
        <f t="shared" si="22"/>
        <v>0</v>
      </c>
      <c r="GO129">
        <f t="shared" si="22"/>
        <v>0</v>
      </c>
      <c r="GP129">
        <f t="shared" si="22"/>
        <v>0</v>
      </c>
      <c r="GQ129">
        <f t="shared" si="22"/>
        <v>0</v>
      </c>
      <c r="GR129">
        <f t="shared" si="22"/>
        <v>0</v>
      </c>
      <c r="GS129">
        <f t="shared" si="22"/>
        <v>0</v>
      </c>
      <c r="GT129">
        <f t="shared" si="22"/>
        <v>0</v>
      </c>
      <c r="GU129">
        <f t="shared" si="22"/>
        <v>0</v>
      </c>
      <c r="GV129">
        <f t="shared" si="22"/>
        <v>0</v>
      </c>
      <c r="GW129">
        <f t="shared" si="22"/>
        <v>0</v>
      </c>
      <c r="GX129">
        <f t="shared" si="22"/>
        <v>0</v>
      </c>
      <c r="GY129">
        <f t="shared" si="22"/>
        <v>0</v>
      </c>
      <c r="GZ129">
        <f t="shared" si="22"/>
        <v>0</v>
      </c>
      <c r="HA129">
        <f t="shared" si="22"/>
        <v>0</v>
      </c>
      <c r="HB129">
        <f t="shared" si="22"/>
        <v>0</v>
      </c>
      <c r="HC129">
        <f t="shared" si="22"/>
        <v>0</v>
      </c>
      <c r="HD129">
        <f t="shared" si="22"/>
        <v>0</v>
      </c>
      <c r="HE129">
        <f t="shared" si="22"/>
        <v>0</v>
      </c>
      <c r="HF129">
        <f t="shared" si="22"/>
        <v>0</v>
      </c>
      <c r="HG129">
        <f t="shared" si="22"/>
        <v>0</v>
      </c>
      <c r="HH129">
        <f t="shared" si="22"/>
        <v>0</v>
      </c>
      <c r="HI129">
        <f t="shared" si="22"/>
        <v>0</v>
      </c>
      <c r="HJ129">
        <f t="shared" si="22"/>
        <v>0</v>
      </c>
      <c r="HK129">
        <f t="shared" si="22"/>
        <v>0</v>
      </c>
      <c r="HL129">
        <f t="shared" si="22"/>
        <v>0</v>
      </c>
      <c r="HM129">
        <f t="shared" si="22"/>
        <v>0</v>
      </c>
      <c r="HN129">
        <f t="shared" si="22"/>
        <v>0</v>
      </c>
      <c r="HO129">
        <f t="shared" si="22"/>
        <v>0</v>
      </c>
      <c r="HP129">
        <f t="shared" si="22"/>
        <v>0</v>
      </c>
      <c r="HQ129">
        <f t="shared" si="22"/>
        <v>0</v>
      </c>
      <c r="HR129">
        <f t="shared" si="22"/>
        <v>0</v>
      </c>
      <c r="HS129">
        <f t="shared" si="22"/>
        <v>0</v>
      </c>
      <c r="HT129">
        <f t="shared" si="22"/>
        <v>0</v>
      </c>
      <c r="HU129">
        <f t="shared" si="22"/>
        <v>0</v>
      </c>
      <c r="HV129">
        <f t="shared" si="22"/>
        <v>0</v>
      </c>
      <c r="HW129">
        <f t="shared" si="22"/>
        <v>0</v>
      </c>
      <c r="HX129">
        <f t="shared" si="22"/>
        <v>0</v>
      </c>
      <c r="HY129">
        <f t="shared" si="22"/>
        <v>0</v>
      </c>
      <c r="HZ129">
        <f t="shared" si="22"/>
        <v>0</v>
      </c>
      <c r="IA129">
        <f t="shared" si="22"/>
        <v>0</v>
      </c>
      <c r="IB129">
        <f t="shared" si="22"/>
        <v>0</v>
      </c>
      <c r="IC129">
        <f t="shared" si="22"/>
        <v>0</v>
      </c>
      <c r="ID129">
        <f t="shared" si="22"/>
        <v>0</v>
      </c>
      <c r="IE129">
        <f t="shared" si="22"/>
        <v>0</v>
      </c>
      <c r="IF129">
        <f t="shared" si="22"/>
        <v>0</v>
      </c>
      <c r="IG129">
        <f t="shared" si="22"/>
        <v>0</v>
      </c>
      <c r="IH129">
        <f t="shared" si="22"/>
        <v>0</v>
      </c>
      <c r="II129">
        <f t="shared" si="22"/>
        <v>0</v>
      </c>
      <c r="IJ129">
        <f t="shared" si="22"/>
        <v>0</v>
      </c>
      <c r="IK129">
        <f t="shared" si="22"/>
        <v>0</v>
      </c>
      <c r="IL129">
        <f t="shared" si="22"/>
        <v>0</v>
      </c>
      <c r="IM129">
        <f t="shared" si="22"/>
        <v>0</v>
      </c>
      <c r="IN129">
        <f t="shared" si="22"/>
        <v>0</v>
      </c>
      <c r="IO129">
        <f t="shared" si="22"/>
        <v>0</v>
      </c>
      <c r="IP129">
        <f t="shared" si="22"/>
        <v>0</v>
      </c>
      <c r="IQ129">
        <f t="shared" si="22"/>
        <v>0</v>
      </c>
      <c r="IR129">
        <f t="shared" si="22"/>
        <v>0</v>
      </c>
      <c r="IS129">
        <f t="shared" si="22"/>
        <v>0</v>
      </c>
      <c r="IT129">
        <f t="shared" si="22"/>
        <v>0</v>
      </c>
      <c r="IU129">
        <f t="shared" si="22"/>
        <v>0</v>
      </c>
      <c r="IV129">
        <f t="shared" si="22"/>
        <v>0</v>
      </c>
    </row>
    <row r="130" spans="5:256" hidden="1" outlineLevel="1">
      <c r="E130" s="29" t="s">
        <v>134</v>
      </c>
      <c r="F130" s="15">
        <f>SUM(F129*1%)</f>
        <v>453.28449999999998</v>
      </c>
      <c r="G130" s="15">
        <f t="shared" ref="G130:O130" si="23">SUM(G129*1%)</f>
        <v>220</v>
      </c>
      <c r="H130" s="15">
        <f t="shared" si="23"/>
        <v>148.0566</v>
      </c>
      <c r="I130" s="15">
        <f t="shared" si="23"/>
        <v>310.82240000000002</v>
      </c>
      <c r="J130" s="15">
        <f t="shared" si="23"/>
        <v>1860</v>
      </c>
      <c r="K130" s="15">
        <f t="shared" si="23"/>
        <v>87.5</v>
      </c>
      <c r="L130" s="15">
        <f t="shared" si="23"/>
        <v>6.5</v>
      </c>
      <c r="M130" s="15">
        <f t="shared" si="23"/>
        <v>137.53360000000001</v>
      </c>
      <c r="N130" s="15">
        <f t="shared" si="23"/>
        <v>93</v>
      </c>
      <c r="O130" s="15">
        <f t="shared" si="23"/>
        <v>40.5</v>
      </c>
      <c r="P130" s="15"/>
    </row>
    <row r="131" spans="5:256" hidden="1" outlineLevel="1"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</row>
    <row r="132" spans="5:256" hidden="1" outlineLevel="1"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</row>
    <row r="133" spans="5:256" hidden="1" outlineLevel="1">
      <c r="E133" s="29" t="s">
        <v>135</v>
      </c>
      <c r="F133" s="41">
        <v>42552</v>
      </c>
      <c r="G133" s="41">
        <v>42583</v>
      </c>
      <c r="H133" s="41">
        <v>42614</v>
      </c>
      <c r="I133" s="41">
        <v>42644</v>
      </c>
      <c r="J133" s="41">
        <v>42675</v>
      </c>
      <c r="K133" s="41">
        <v>42705</v>
      </c>
      <c r="L133" s="41">
        <v>42736</v>
      </c>
      <c r="M133" s="41">
        <v>42767</v>
      </c>
      <c r="N133" s="41">
        <v>42795</v>
      </c>
      <c r="O133" s="41">
        <v>42826</v>
      </c>
      <c r="P133" s="41">
        <v>42856</v>
      </c>
      <c r="Q133" s="41">
        <v>42887</v>
      </c>
      <c r="R133" s="42" t="s">
        <v>136</v>
      </c>
    </row>
    <row r="134" spans="5:256" hidden="1" outlineLevel="1">
      <c r="E134" s="29"/>
      <c r="F134" s="15">
        <v>966</v>
      </c>
      <c r="G134" s="15">
        <v>966</v>
      </c>
      <c r="H134" s="15">
        <v>966</v>
      </c>
      <c r="I134" s="15">
        <v>966</v>
      </c>
      <c r="J134" s="15">
        <v>966</v>
      </c>
      <c r="K134" s="15">
        <v>966</v>
      </c>
      <c r="L134" s="15">
        <v>966</v>
      </c>
      <c r="M134" s="15">
        <v>966</v>
      </c>
      <c r="N134" s="15"/>
      <c r="O134" s="15"/>
      <c r="P134" s="15">
        <v>2806</v>
      </c>
      <c r="Q134">
        <v>966</v>
      </c>
      <c r="R134" s="15">
        <f>SUM(F134:Q134)</f>
        <v>11500</v>
      </c>
    </row>
    <row r="135" spans="5:256" hidden="1" outlineLevel="1">
      <c r="E135" s="29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</row>
    <row r="136" spans="5:256" hidden="1" outlineLevel="1">
      <c r="E136" s="29"/>
      <c r="F136" s="42" t="s">
        <v>137</v>
      </c>
      <c r="G136" s="42" t="s">
        <v>138</v>
      </c>
      <c r="H136" s="42" t="s">
        <v>139</v>
      </c>
      <c r="I136" s="42" t="s">
        <v>140</v>
      </c>
      <c r="J136" s="42" t="s">
        <v>141</v>
      </c>
      <c r="K136" s="42"/>
      <c r="L136" s="15"/>
      <c r="M136" s="15"/>
      <c r="N136" s="15"/>
      <c r="O136" s="15"/>
      <c r="P136" s="15"/>
    </row>
    <row r="137" spans="5:256" hidden="1" outlineLevel="1">
      <c r="E137" s="29" t="s">
        <v>164</v>
      </c>
      <c r="F137" s="43">
        <v>0.4</v>
      </c>
      <c r="G137" s="43">
        <v>0.3</v>
      </c>
      <c r="H137" s="43">
        <v>0.1</v>
      </c>
      <c r="I137" s="43">
        <v>0.1</v>
      </c>
      <c r="J137" s="43">
        <v>0.1</v>
      </c>
      <c r="K137" s="15"/>
      <c r="L137" s="15"/>
      <c r="M137" s="15"/>
      <c r="N137" s="15"/>
      <c r="O137" s="15"/>
      <c r="P137" s="15"/>
    </row>
    <row r="138" spans="5:256" hidden="1" outlineLevel="1">
      <c r="E138" s="29"/>
      <c r="F138" s="15">
        <f>SUM(F137*R134)</f>
        <v>4600</v>
      </c>
      <c r="G138" s="15">
        <f>SUM(G137*R134)</f>
        <v>3450</v>
      </c>
      <c r="H138" s="15">
        <f>SUM(H137*R134)</f>
        <v>1150</v>
      </c>
      <c r="I138" s="15">
        <f>SUM(I137*R134)</f>
        <v>1150</v>
      </c>
      <c r="J138" s="15">
        <f>SUM(J137*R134)</f>
        <v>1150</v>
      </c>
      <c r="K138" s="15"/>
      <c r="L138" s="15">
        <f>SUM(F138:J138)</f>
        <v>11500</v>
      </c>
      <c r="M138" s="15"/>
      <c r="N138" s="15"/>
      <c r="O138" s="15"/>
      <c r="P138" s="15"/>
    </row>
    <row r="139" spans="5:256" hidden="1" outlineLevel="1"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</row>
    <row r="140" spans="5:256" hidden="1" outlineLevel="1">
      <c r="E140" s="29" t="s">
        <v>142</v>
      </c>
      <c r="F140" s="15">
        <v>8000</v>
      </c>
      <c r="G140" s="15">
        <v>3041</v>
      </c>
      <c r="H140" s="15">
        <v>10000</v>
      </c>
      <c r="I140" s="15">
        <v>550</v>
      </c>
      <c r="J140" s="15">
        <v>1076.9000000000001</v>
      </c>
      <c r="K140" s="15">
        <v>500</v>
      </c>
      <c r="L140" s="49">
        <f>SUM(F140:K140)</f>
        <v>23167.9</v>
      </c>
      <c r="M140" s="15"/>
      <c r="N140" s="15"/>
      <c r="O140" s="15"/>
      <c r="P140" s="15"/>
    </row>
    <row r="141" spans="5:256" hidden="1" outlineLevel="1"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</row>
    <row r="142" spans="5:256" collapsed="1"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</row>
    <row r="143" spans="5:256"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</row>
    <row r="144" spans="5:256">
      <c r="O144" s="15"/>
      <c r="P144" s="15"/>
    </row>
    <row r="145" spans="7:16">
      <c r="O145" s="15"/>
      <c r="P145" s="15"/>
    </row>
    <row r="146" spans="7:16">
      <c r="O146" s="15"/>
      <c r="P146" s="15"/>
    </row>
    <row r="147" spans="7:16">
      <c r="O147" s="15"/>
      <c r="P147" s="15"/>
    </row>
    <row r="148" spans="7:16">
      <c r="O148" s="15"/>
      <c r="P148" s="15"/>
    </row>
    <row r="149" spans="7:16">
      <c r="O149" s="15"/>
      <c r="P149" s="15"/>
    </row>
    <row r="155" spans="7:16">
      <c r="G155" s="45"/>
      <c r="H155" s="45"/>
    </row>
    <row r="156" spans="7:16">
      <c r="G156" s="45"/>
      <c r="H156" s="45"/>
    </row>
    <row r="157" spans="7:16">
      <c r="G157" s="45"/>
      <c r="H157" s="45"/>
    </row>
    <row r="158" spans="7:16">
      <c r="G158" s="45"/>
      <c r="H158" s="45"/>
    </row>
    <row r="159" spans="7:16">
      <c r="G159" s="45"/>
      <c r="H159" s="45"/>
    </row>
    <row r="160" spans="7:16">
      <c r="G160" s="45"/>
      <c r="H160" s="45"/>
    </row>
    <row r="161" spans="8:8">
      <c r="H161" s="45"/>
    </row>
    <row r="162" spans="8:8">
      <c r="H162" s="45"/>
    </row>
    <row r="163" spans="8:8">
      <c r="H163" s="45"/>
    </row>
    <row r="164" spans="8:8">
      <c r="H164" s="45"/>
    </row>
    <row r="165" spans="8:8">
      <c r="H165" s="45"/>
    </row>
    <row r="166" spans="8:8">
      <c r="H166" s="45"/>
    </row>
    <row r="167" spans="8:8">
      <c r="H167" s="45"/>
    </row>
    <row r="168" spans="8:8">
      <c r="H168" s="45"/>
    </row>
    <row r="169" spans="8:8">
      <c r="H169" s="45"/>
    </row>
    <row r="170" spans="8:8">
      <c r="H170" s="45"/>
    </row>
    <row r="171" spans="8:8">
      <c r="H171" s="45"/>
    </row>
    <row r="172" spans="8:8">
      <c r="H172" s="45"/>
    </row>
    <row r="173" spans="8:8">
      <c r="H173" s="45"/>
    </row>
    <row r="174" spans="8:8">
      <c r="H174" s="45"/>
    </row>
    <row r="175" spans="8:8">
      <c r="H175" s="45"/>
    </row>
    <row r="176" spans="8:8">
      <c r="H176" s="45"/>
    </row>
    <row r="177" spans="8:8">
      <c r="H177" s="45"/>
    </row>
    <row r="178" spans="8:8">
      <c r="H178" s="45"/>
    </row>
    <row r="179" spans="8:8">
      <c r="H179" s="45"/>
    </row>
    <row r="180" spans="8:8">
      <c r="H180" s="45"/>
    </row>
    <row r="181" spans="8:8">
      <c r="H181" s="45"/>
    </row>
    <row r="182" spans="8:8">
      <c r="H182" s="45"/>
    </row>
    <row r="183" spans="8:8">
      <c r="H183" s="45"/>
    </row>
    <row r="184" spans="8:8">
      <c r="H184" s="45"/>
    </row>
    <row r="185" spans="8:8">
      <c r="H185" s="45"/>
    </row>
    <row r="186" spans="8:8">
      <c r="H186" s="45"/>
    </row>
    <row r="187" spans="8:8">
      <c r="H187" s="45"/>
    </row>
    <row r="188" spans="8:8">
      <c r="H188" s="45"/>
    </row>
    <row r="189" spans="8:8">
      <c r="H189" s="45"/>
    </row>
    <row r="190" spans="8:8">
      <c r="H190" s="45"/>
    </row>
    <row r="191" spans="8:8">
      <c r="H191" s="45"/>
    </row>
    <row r="192" spans="8:8">
      <c r="H192" s="45"/>
    </row>
    <row r="193" spans="8:8">
      <c r="H193" s="45"/>
    </row>
    <row r="194" spans="8:8">
      <c r="H194" s="45"/>
    </row>
    <row r="195" spans="8:8">
      <c r="H195" s="45"/>
    </row>
    <row r="196" spans="8:8">
      <c r="H196" s="45"/>
    </row>
    <row r="197" spans="8:8">
      <c r="H197" s="45"/>
    </row>
    <row r="198" spans="8:8">
      <c r="H198" s="45"/>
    </row>
    <row r="199" spans="8:8">
      <c r="H199" s="45"/>
    </row>
    <row r="200" spans="8:8">
      <c r="H200" s="45"/>
    </row>
    <row r="201" spans="8:8">
      <c r="H201" s="45"/>
    </row>
    <row r="202" spans="8:8">
      <c r="H202" s="45"/>
    </row>
    <row r="203" spans="8:8">
      <c r="H203" s="45"/>
    </row>
    <row r="204" spans="8:8">
      <c r="H204" s="45"/>
    </row>
    <row r="205" spans="8:8">
      <c r="H205" s="45"/>
    </row>
    <row r="206" spans="8:8">
      <c r="H206" s="45"/>
    </row>
    <row r="207" spans="8:8">
      <c r="H207" s="45"/>
    </row>
    <row r="208" spans="8:8">
      <c r="H208" s="45"/>
    </row>
    <row r="209" spans="8:8">
      <c r="H209" s="45"/>
    </row>
    <row r="210" spans="8:8">
      <c r="H210" s="45"/>
    </row>
    <row r="211" spans="8:8">
      <c r="H211" s="45"/>
    </row>
    <row r="212" spans="8:8">
      <c r="H212" s="45"/>
    </row>
    <row r="213" spans="8:8">
      <c r="H213" s="45"/>
    </row>
    <row r="214" spans="8:8">
      <c r="H214" s="45"/>
    </row>
    <row r="215" spans="8:8">
      <c r="H215" s="45"/>
    </row>
    <row r="216" spans="8:8">
      <c r="H216" s="45"/>
    </row>
    <row r="217" spans="8:8">
      <c r="H217" s="45"/>
    </row>
    <row r="218" spans="8:8">
      <c r="H218" s="45"/>
    </row>
    <row r="219" spans="8:8">
      <c r="H219" s="45"/>
    </row>
    <row r="220" spans="8:8">
      <c r="H220" s="45"/>
    </row>
    <row r="221" spans="8:8">
      <c r="H221" s="45"/>
    </row>
    <row r="222" spans="8:8">
      <c r="H222" s="45"/>
    </row>
    <row r="223" spans="8:8">
      <c r="H223" s="45"/>
    </row>
    <row r="224" spans="8:8">
      <c r="H224" s="45"/>
    </row>
    <row r="225" spans="8:8">
      <c r="H225" s="45"/>
    </row>
    <row r="226" spans="8:8">
      <c r="H226" s="45"/>
    </row>
    <row r="227" spans="8:8">
      <c r="H227" s="45"/>
    </row>
    <row r="228" spans="8:8">
      <c r="H228" s="45"/>
    </row>
    <row r="229" spans="8:8">
      <c r="H229" s="45"/>
    </row>
    <row r="230" spans="8:8">
      <c r="H230" s="45"/>
    </row>
    <row r="231" spans="8:8">
      <c r="H231" s="45"/>
    </row>
    <row r="232" spans="8:8">
      <c r="H232" s="45"/>
    </row>
    <row r="233" spans="8:8">
      <c r="H233" s="45"/>
    </row>
    <row r="234" spans="8:8">
      <c r="H234" s="45"/>
    </row>
    <row r="235" spans="8:8">
      <c r="H235" s="45"/>
    </row>
    <row r="236" spans="8:8">
      <c r="H236" s="45"/>
    </row>
    <row r="237" spans="8:8">
      <c r="H237" s="45"/>
    </row>
    <row r="238" spans="8:8">
      <c r="H238" s="45"/>
    </row>
    <row r="239" spans="8:8">
      <c r="H239" s="45"/>
    </row>
    <row r="240" spans="8:8">
      <c r="H240" s="45"/>
    </row>
    <row r="241" spans="8:8">
      <c r="H241" s="45"/>
    </row>
    <row r="242" spans="8:8">
      <c r="H242" s="45"/>
    </row>
  </sheetData>
  <mergeCells count="4">
    <mergeCell ref="V10:X10"/>
    <mergeCell ref="V22:X22"/>
    <mergeCell ref="V33:X33"/>
    <mergeCell ref="V42:X42"/>
  </mergeCells>
  <phoneticPr fontId="4" type="noConversion"/>
  <pageMargins left="0.7" right="0.7" top="0.75" bottom="0.75" header="0.1" footer="0.3"/>
  <pageSetup orientation="portrait" r:id="rId1"/>
  <headerFooter>
    <oddHeader>&amp;L&amp;"Arial,Bold"&amp;8 11:53 AM
&amp;"Arial,Bold"&amp;8 05/02/16
&amp;"Arial,Bold"&amp;8 Accrual Basis&amp;C&amp;"Arial,Bold"&amp;12 Timberon Water and Sanitation District
&amp;"Arial,Bold"&amp;14 Profit &amp;&amp; Loss Budget Overview
&amp;"Arial,Bold"&amp;10 July 2016 through June 2017</oddHeader>
    <oddFooter>&amp;R&amp;"Arial,Bold"&amp;8 Page &amp;P of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2016-17 Interim Budget</vt:lpstr>
      <vt:lpstr>'FY 2016-17 Interim Budget'!Print_Titles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TWSD</dc:creator>
  <cp:lastModifiedBy>Mike</cp:lastModifiedBy>
  <dcterms:created xsi:type="dcterms:W3CDTF">2016-05-02T17:53:32Z</dcterms:created>
  <dcterms:modified xsi:type="dcterms:W3CDTF">2017-10-22T19:49:07Z</dcterms:modified>
</cp:coreProperties>
</file>